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snoconsultinges.sharepoint.com/sites/03proyectos/Documentos compartidos/FEDER_CLM_Com_2024_S00474/02_Ejecución/05_B2_Matriz de Operaciones/00_Ant/"/>
    </mc:Choice>
  </mc:AlternateContent>
  <xr:revisionPtr revIDLastSave="94" documentId="13_ncr:1_{C5F1A970-43F5-450B-BAD6-3F90BAEF0D83}" xr6:coauthVersionLast="47" xr6:coauthVersionMax="47" xr10:uidLastSave="{20EFB347-F976-47B6-9231-F769A47A1BA8}"/>
  <bookViews>
    <workbookView xWindow="28680" yWindow="-120" windowWidth="29040" windowHeight="15720" activeTab="1" xr2:uid="{00000000-000D-0000-FFFF-FFFF00000000}"/>
  </bookViews>
  <sheets>
    <sheet name="Op x OOEE" sheetId="9" r:id="rId1"/>
    <sheet name="OP x OOGG" sheetId="10" r:id="rId2"/>
    <sheet name="Hoja1" sheetId="11" r:id="rId3"/>
    <sheet name="Datos" sheetId="2" r:id="rId4"/>
  </sheets>
  <externalReferences>
    <externalReference r:id="rId5"/>
    <externalReference r:id="rId6"/>
  </externalReferences>
  <definedNames>
    <definedName name="_xlnm._FilterDatabase" localSheetId="0" hidden="1">'Op x OOEE'!$A$3:$E$79</definedName>
    <definedName name="_xlnm.Print_Area" localSheetId="0">'Op x OOEE'!$A$1:$G$40</definedName>
    <definedName name="_xlnm.Print_Area" localSheetId="1">'OP x OOGG'!$A$1:$G$75</definedName>
    <definedName name="CONSEJERIA_OOAA">'[1]TABLAS DINAMICAS'!$A$2:$A$15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0" l="1"/>
  <c r="D2" i="11"/>
  <c r="B40" i="10"/>
  <c r="B18" i="10"/>
  <c r="B12" i="10"/>
  <c r="B6" i="10"/>
  <c r="B44" i="10" l="1"/>
  <c r="B74" i="10" s="1"/>
  <c r="E74" i="10"/>
  <c r="G71" i="10"/>
  <c r="G24" i="10"/>
  <c r="G22" i="10"/>
  <c r="G21" i="10"/>
  <c r="G69" i="10"/>
  <c r="G70" i="10"/>
  <c r="G67" i="10"/>
  <c r="G32" i="10"/>
  <c r="G5" i="10"/>
  <c r="G63" i="10"/>
  <c r="G38" i="10"/>
  <c r="G29" i="10"/>
  <c r="G61" i="10"/>
  <c r="G49" i="10"/>
  <c r="G43" i="10"/>
  <c r="G42" i="10"/>
  <c r="G41" i="10"/>
  <c r="B17" i="10"/>
  <c r="G17" i="10" s="1"/>
  <c r="B68" i="10"/>
  <c r="G68" i="10" s="1"/>
  <c r="B66" i="10"/>
  <c r="G66" i="10" s="1"/>
  <c r="G64" i="10"/>
  <c r="G65" i="10"/>
  <c r="B39" i="10"/>
  <c r="G39" i="10" s="1"/>
  <c r="G11" i="10"/>
  <c r="G10" i="10"/>
  <c r="B62" i="10"/>
  <c r="G62" i="10" s="1"/>
  <c r="G60" i="10"/>
  <c r="B59" i="10"/>
  <c r="G59" i="10" s="1"/>
  <c r="B58" i="10"/>
  <c r="G58" i="10" s="1"/>
  <c r="B57" i="10"/>
  <c r="G57" i="10" s="1"/>
  <c r="G53" i="10" l="1"/>
  <c r="G50" i="10"/>
  <c r="G51" i="10"/>
  <c r="G52" i="10"/>
  <c r="G56" i="10"/>
  <c r="G55" i="10"/>
  <c r="B35" i="10" l="1"/>
  <c r="G35" i="10" s="1"/>
  <c r="B30" i="10"/>
  <c r="G30" i="10" s="1"/>
  <c r="G29" i="9"/>
  <c r="G20" i="9"/>
  <c r="D37" i="9"/>
  <c r="G4" i="9" l="1"/>
  <c r="B54" i="10"/>
  <c r="G54" i="10" s="1"/>
  <c r="B25" i="10"/>
  <c r="G25" i="10" s="1"/>
  <c r="G20" i="10"/>
  <c r="G40" i="10"/>
  <c r="B33" i="10"/>
  <c r="G33" i="10" s="1"/>
  <c r="B26" i="10"/>
  <c r="G26" i="10" s="1"/>
  <c r="B23" i="10"/>
  <c r="G23" i="10" s="1"/>
  <c r="G18" i="10"/>
  <c r="B7" i="10"/>
  <c r="G7" i="10" s="1"/>
  <c r="G6" i="10"/>
  <c r="G12" i="10"/>
  <c r="B8" i="10"/>
  <c r="G8" i="10" s="1"/>
  <c r="B4" i="10"/>
  <c r="G4" i="10" l="1"/>
  <c r="G33" i="9"/>
  <c r="G24" i="9"/>
  <c r="G22" i="9"/>
  <c r="G14" i="9"/>
  <c r="G13" i="9"/>
  <c r="G12" i="9"/>
  <c r="G7" i="9"/>
  <c r="F25" i="10" l="1"/>
  <c r="F23" i="10"/>
  <c r="F18" i="10"/>
  <c r="F7" i="10"/>
  <c r="F4" i="10"/>
  <c r="F74" i="10" l="1"/>
  <c r="E29" i="9"/>
  <c r="E15" i="9"/>
  <c r="E14" i="9"/>
  <c r="E13" i="9"/>
  <c r="E4" i="9"/>
  <c r="E37" i="9" s="1"/>
</calcChain>
</file>

<file path=xl/sharedStrings.xml><?xml version="1.0" encoding="utf-8"?>
<sst xmlns="http://schemas.openxmlformats.org/spreadsheetml/2006/main" count="223" uniqueCount="102">
  <si>
    <t>OE POPE check</t>
  </si>
  <si>
    <t xml:space="preserve">Nombre de la Operación 
</t>
  </si>
  <si>
    <t>Castilla-La Mancha FEDER 2021-2027</t>
  </si>
  <si>
    <t>OE1.1</t>
  </si>
  <si>
    <t>OE1.2</t>
  </si>
  <si>
    <t>OE1.3</t>
  </si>
  <si>
    <t>OE1.5</t>
  </si>
  <si>
    <t>OE2.1</t>
  </si>
  <si>
    <t>OE2.2</t>
  </si>
  <si>
    <t>OE2.3</t>
  </si>
  <si>
    <t>OE2.4</t>
  </si>
  <si>
    <t>OE2.5</t>
  </si>
  <si>
    <t>OE2.6</t>
  </si>
  <si>
    <t>OE2.7</t>
  </si>
  <si>
    <t>OE2.8</t>
  </si>
  <si>
    <t>OE3.1</t>
  </si>
  <si>
    <t>OE4.2</t>
  </si>
  <si>
    <t>OE4.5</t>
  </si>
  <si>
    <t>OE5.1</t>
  </si>
  <si>
    <t>OE5.2</t>
  </si>
  <si>
    <t>OE3.2</t>
  </si>
  <si>
    <t>OE4.3</t>
  </si>
  <si>
    <t>OE4.6</t>
  </si>
  <si>
    <t>Contribución del FEDER</t>
  </si>
  <si>
    <t>OE1.4</t>
  </si>
  <si>
    <t>OE4.1</t>
  </si>
  <si>
    <t>Coste total subvencionable</t>
  </si>
  <si>
    <t>OBRAS DE REHABILITACIÓN ENERGÉTICA EDIFICIO STÖRR SEDE DE ALMADÉN EN EL CAMPUS DE CIUDAD REAL</t>
  </si>
  <si>
    <t>REHABILITACIÓN NAVE DE ESPOLETAS PARA ESCUELA DE ARQUITECTURA EN EL CAMPUS FÁBRICA DE ARMAS EN TOLEDO Y OTROS FINES DOCENTES</t>
  </si>
  <si>
    <t>OPERACIONES SELECCIONADAS FEDER 2021-2027</t>
  </si>
  <si>
    <t>Asignación OE (Gasto total)</t>
  </si>
  <si>
    <t>AYUDAS INNOVA-ADELANTE CONV.2022 (39 exptes,)</t>
  </si>
  <si>
    <t>Convocatoria Fomento Inversion Empresarial 2022 - Linea FIE 2022 (22 exptes.)</t>
  </si>
  <si>
    <t>SUMINISTRO DE VEHÍCULOS TODO TERRENO Y TODO CAMINO, ENERGÉTICAMENTE EFICIENTES PARA EL CUERPO DE AGENTES MEDIOAMBIENTALES</t>
  </si>
  <si>
    <t>Equipamiento del hospital de Cuenca</t>
  </si>
  <si>
    <t>Reforma y acondicionamiento energético de las antiguas escuelas de Sigüenza para edificio administrativo de la JCCM</t>
  </si>
  <si>
    <t>PROGRAMA</t>
  </si>
  <si>
    <t>UCLM</t>
  </si>
  <si>
    <t>DG Medio Natural y Biodiversidad</t>
  </si>
  <si>
    <t>Objetivo Específico (OE)</t>
  </si>
  <si>
    <t>SG Hacienda, AAPP y Transformación Digital</t>
  </si>
  <si>
    <t>FINANCIACIÓN DE LAS ACTUACIONES RELATIVAS AL INICIO DE LA CONSTRUCCIÓN Y EQUIPAMIENTO DEL CENTRO TECNOLÓGICO INDUSTRIAL DE CASTILLA-LA MANCHA</t>
  </si>
  <si>
    <t>SERVICIOS DE DESARROLLO, EVOLUCION E IMPLANTACION DEL SISTEMA DE GESTION DE RECURSOS ECONÓMICOS (GRECO) DE LA JUNTA DE COMUNIDADES DE CASTILLA-LA MANCHA.</t>
  </si>
  <si>
    <t>SERVICIOS DE NUEVOS DESARROLLOS Y MANTENIMIENTOS EVOLUTIVOS DE LA PLATAFORMA DEL SISTEMA APLICACIONES DE GESTIÓN DE EMPLEO QUE DA COBERTURA A LA CONSEJERÍA DE ECONOMÍA, EMPRESAS Y EMPLEO DE LA JCCM</t>
  </si>
  <si>
    <t>DESARROLLO E IMPLANTACIÓN DE NUEVOS PROCEDIMIENTOS Y FUNCIONALIDADES EN LOS SISTEMAS DE LA ADMINISTRACIÓN ELECTRÓNICA DE LA JUNTA DE COMUNIDADES DE CASTILLA-LA MANCHA</t>
  </si>
  <si>
    <t>SERVICIOS DE DESARROLLO DE NUEVAS FUNCIONALIDADES PARA EL SISTEMA DE RECURSOS HUMANOS Y NÓMINA (REHNO) Y PARA LA PLATAFORMA DE APLICACIONES WEB DEL ÁREA FUNCIONAL DE ADMINISTRACIONES PÚBLICAS DE LA JUNTA DE COMUNIDADES DE CASTILLA-LA MANCHA</t>
  </si>
  <si>
    <t>Desarrollo y Gestión Integral de Portales Web de la Junta de Comunidades de Castilla La Mancha enfocadas al ciudadano.</t>
  </si>
  <si>
    <t>Rehabilitación energética en el edificio Iberia</t>
  </si>
  <si>
    <t>Obras de rehabilitación de la antigua “Casa de Observación” para el Servicio de Familia de la DP de Bienestar Social de Albacete</t>
  </si>
  <si>
    <t>Obras para la mejora de la envolvente térmica del Centro de Día de Mayores de Hellín (Albacete)</t>
  </si>
  <si>
    <t>Obras para la mejora de la envolvente térmica del Centro de Día de Mayores “Albacete I” de Albacete</t>
  </si>
  <si>
    <t>OBRAS PARA SUSTITUCIÓN DEL CEIP "GARCILASO DE LA VEGA" DE 3+6 UDS + SERVICIOS COMPLEMENTARIOS EN C/ SOCORRO S/N DE MADRIDEJOS (TOLEDO). INSTALACIÓN DE AEROTERMIA, FOTOVOLTAICA Y OTROS</t>
  </si>
  <si>
    <t>Obras de emergencia de mejora del sistema de abastecimiento de la Mancomunidad de Río Frio (Toledo)</t>
  </si>
  <si>
    <t>Obras de construcción y puesta en marcha de la Depuradora de Sigüenza</t>
  </si>
  <si>
    <t>ACONDICIONAMIENTO DE EDIFICIO PARA ESCUELA OFICIAL DE IDIOMAS EN Avda PÍO XII, Nº2 DE TALAVERA DE LA REINA</t>
  </si>
  <si>
    <t>OBRAS PARA SUSTITUCIÓN DEL CEIP "GARCILASO DE LA VEGA" DE 3+6 UDS + SERVICIOS COMPLEMENTARIOS EN C/ SOCORRO S/N DE MADRIDEJOS (TOLEDO).</t>
  </si>
  <si>
    <t>Obras de adaptación del Centro de Día de Mayores “Las Quinientas” en Cuenca</t>
  </si>
  <si>
    <t>Obras de reforma en centros de día de mayores, detalladas en el anexo adjunto, incluidas en un encargo a TRAGSA formalizado el 19 de marzo de 2021.</t>
  </si>
  <si>
    <t>ORGANO GESTOR</t>
  </si>
  <si>
    <t>DG EMPRESAS</t>
  </si>
  <si>
    <t>SG EDUCACIÓN</t>
  </si>
  <si>
    <t>SG BIENESTAR SOCIAL</t>
  </si>
  <si>
    <t>D.G. de Digitalización e Inteligencia Artificial</t>
  </si>
  <si>
    <t>DECA</t>
  </si>
  <si>
    <t>Saldo OE</t>
  </si>
  <si>
    <t>Asignación financiera (gasto total)</t>
  </si>
  <si>
    <t>AYUDAS PARA EL DESARROLLO EN CENTROS TECNOLÓGICOS (11 exptes)</t>
  </si>
  <si>
    <t>AYUDAS EMPRENDIMIENTO INNOVADOR (4 exptes)</t>
  </si>
  <si>
    <t>S</t>
  </si>
  <si>
    <t xml:space="preserve">Dotación de medios materiales para las agrupaciones de voluntarios de protección civil </t>
  </si>
  <si>
    <t>Obras de construcción y puesta en marcha de la estación depuradora de aguas residuales de Villanueva de   Alcardete (Toledo)</t>
  </si>
  <si>
    <t>N</t>
  </si>
  <si>
    <t>FINANCIACIÓN DE LAS ACTUACIONES RELATIVAS AL INICIO DE LA CONSTRUCCIÓN Y EQUIPAMIENTO DEL CENTRO TECNOLÓGICO INDUSTRIAL DE CASTILLA-LA MANCHA (ITECAM)</t>
  </si>
  <si>
    <t>OBRA DE INSTALACIÓN DE ENERGÍAS RENOVABLES EN CENTROS EDUCATIVOS PÚBLICOS DE CUENCA. (Tarancón y Chillarón)</t>
  </si>
  <si>
    <t>OBRA DE CONSTRUCCIÓN EN CENTROS EDUCATIVOS PÚBLICOS DE CUENCA. (CRA "Elena Fortún" de Chillarón e IES Nº 2 de Tarancón.)</t>
  </si>
  <si>
    <t>IRIAF</t>
  </si>
  <si>
    <t>DG de Ordenación Agropecuaria</t>
  </si>
  <si>
    <t>DG Economía Circular</t>
  </si>
  <si>
    <t>Instituto de Finanzas</t>
  </si>
  <si>
    <t>DG Infraestructuras de las Telecomunicaciones y Ciberseguridad</t>
  </si>
  <si>
    <t>SG Agricultura</t>
  </si>
  <si>
    <t>DG Transición Energética</t>
  </si>
  <si>
    <t>DG UNIVERSIDADES/ INNOCAM</t>
  </si>
  <si>
    <t>SG Desarrollo Sostenible</t>
  </si>
  <si>
    <t>DG Vivienda</t>
  </si>
  <si>
    <t>DG Protección Ciudadana</t>
  </si>
  <si>
    <t>Agencia del Agua/Infraestructuras del Agua</t>
  </si>
  <si>
    <t>Obras de emergencia de mejora del sistema de abastecimiento de la Mancomunidad de Río Frio (Toledo) AA</t>
  </si>
  <si>
    <t>EJECUCIÓN DE INFRAESTRUCTURAS DE ABASTECIMIENTO, PERIODO DE INVERSIONES 2021-23. AA</t>
  </si>
  <si>
    <t>Obras de construcción y puesta en marcha de la Depuradora de Sigüenza. IA</t>
  </si>
  <si>
    <t xml:space="preserve">
OBRAS DE CONSTRUCCIÓN Y PUESTA EN MARCHA DE LA ESTACIÓN DEPURADORA DE AGUAS RESIDUALES DE LOS YÉBENES. IA </t>
  </si>
  <si>
    <t>SG Fomento</t>
  </si>
  <si>
    <t xml:space="preserve"> Dotación de medios materiales para las agrupaciones de voluntarios de protección civil </t>
  </si>
  <si>
    <t>DG Asistencia Sanitaria (SESCAM)</t>
  </si>
  <si>
    <t>SG SESCAM</t>
  </si>
  <si>
    <t>Organismo Intermedio AT</t>
  </si>
  <si>
    <t>Ejecución de infraestructuras de abastecimineto, periodo de inversiones 2021-2023</t>
  </si>
  <si>
    <t>Obras de construccción y puesta en marcha de la estación depuradora de aguas residuales de los yébenes</t>
  </si>
  <si>
    <t>Acondicionamiento de edificio para escuela oficial de idiomas en Avda Pío XIII, Nº2 de Talavera de la Reina</t>
  </si>
  <si>
    <t>Obra de construcción en centros educatuvos públicos de Cuenca (CRA "Elena Fortún" de Chillarón e IES Nº 2 de Tarancón.)</t>
  </si>
  <si>
    <t xml:space="preserve">Obras para la sustitución del CEIP "Garcilaso de la Vega" de 3+6UDS + Servicios complementarios en c/ Socorro S/N de Madridejos (Toledo) </t>
  </si>
  <si>
    <t>Obras de construcción y puesta en marcha de la estación depuradora de aguas residuales de Villanueva de Alcardete (Toledo). 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</si>
</sst>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CF63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1" fillId="2" borderId="0" xfId="0" applyFont="1" applyFill="1"/>
    <xf numFmtId="0" fontId="9" fillId="3" borderId="1" xfId="0" applyFont="1" applyFill="1" applyBorder="1" applyProtection="1">
      <protection locked="0"/>
    </xf>
    <xf numFmtId="0" fontId="9" fillId="3" borderId="1" xfId="0" applyFont="1" applyFill="1" applyBorder="1" applyAlignment="1">
      <alignment horizontal="left" wrapText="1"/>
    </xf>
    <xf numFmtId="44" fontId="9" fillId="3" borderId="1" xfId="2" applyFont="1" applyFill="1" applyBorder="1" applyProtection="1">
      <protection locked="0"/>
    </xf>
    <xf numFmtId="0" fontId="9" fillId="3" borderId="1" xfId="0" applyFont="1" applyFill="1" applyBorder="1" applyAlignment="1">
      <alignment horizontal="justify"/>
    </xf>
    <xf numFmtId="0" fontId="9" fillId="3" borderId="1" xfId="0" applyFont="1" applyFill="1" applyBorder="1" applyAlignment="1">
      <alignment horizontal="center" wrapText="1"/>
    </xf>
    <xf numFmtId="44" fontId="9" fillId="3" borderId="1" xfId="0" applyNumberFormat="1" applyFont="1" applyFill="1" applyBorder="1" applyProtection="1">
      <protection locked="0"/>
    </xf>
    <xf numFmtId="44" fontId="9" fillId="3" borderId="1" xfId="2" applyFont="1" applyFill="1" applyBorder="1" applyAlignment="1" applyProtection="1">
      <alignment vertical="center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4" fontId="9" fillId="3" borderId="1" xfId="2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44" fontId="0" fillId="3" borderId="1" xfId="2" applyFont="1" applyFill="1" applyBorder="1" applyAlignment="1" applyProtection="1">
      <alignment vertical="center"/>
      <protection locked="0"/>
    </xf>
    <xf numFmtId="44" fontId="0" fillId="3" borderId="1" xfId="0" applyNumberFormat="1" applyFill="1" applyBorder="1" applyAlignment="1" applyProtection="1">
      <alignment vertical="center"/>
      <protection locked="0"/>
    </xf>
    <xf numFmtId="44" fontId="9" fillId="3" borderId="1" xfId="0" applyNumberFormat="1" applyFont="1" applyFill="1" applyBorder="1" applyAlignment="1" applyProtection="1">
      <alignment vertical="center"/>
      <protection locked="0"/>
    </xf>
    <xf numFmtId="44" fontId="9" fillId="3" borderId="1" xfId="2" applyFont="1" applyFill="1" applyBorder="1" applyAlignment="1">
      <alignment vertical="center"/>
    </xf>
    <xf numFmtId="44" fontId="9" fillId="3" borderId="1" xfId="2" applyFont="1" applyFill="1" applyBorder="1" applyAlignment="1">
      <alignment horizontal="righ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0" fontId="9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center" vertical="center" wrapText="1"/>
    </xf>
    <xf numFmtId="0" fontId="9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49" fontId="5" fillId="3" borderId="0" xfId="0" applyNumberFormat="1" applyFont="1" applyFill="1" applyAlignment="1">
      <alignment horizontal="center" vertical="center" wrapText="1"/>
    </xf>
    <xf numFmtId="44" fontId="9" fillId="3" borderId="0" xfId="2" applyFont="1" applyFill="1" applyBorder="1" applyProtection="1">
      <protection locked="0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justify"/>
    </xf>
    <xf numFmtId="0" fontId="9" fillId="3" borderId="0" xfId="0" applyFont="1" applyFill="1" applyAlignment="1">
      <alignment horizontal="center" wrapText="1"/>
    </xf>
    <xf numFmtId="44" fontId="9" fillId="3" borderId="0" xfId="0" applyNumberFormat="1" applyFont="1" applyFill="1" applyProtection="1">
      <protection locked="0"/>
    </xf>
    <xf numFmtId="44" fontId="9" fillId="3" borderId="0" xfId="2" applyFont="1" applyFill="1" applyBorder="1"/>
    <xf numFmtId="44" fontId="9" fillId="3" borderId="0" xfId="2" applyFont="1" applyFill="1" applyBorder="1" applyAlignment="1">
      <alignment horizontal="right"/>
    </xf>
    <xf numFmtId="0" fontId="9" fillId="3" borderId="0" xfId="0" applyFont="1" applyFill="1" applyAlignment="1">
      <alignment vertical="top" wrapText="1"/>
    </xf>
    <xf numFmtId="44" fontId="10" fillId="3" borderId="0" xfId="2" applyFont="1" applyFill="1" applyBorder="1"/>
    <xf numFmtId="0" fontId="11" fillId="3" borderId="0" xfId="0" applyFont="1" applyFill="1" applyAlignment="1">
      <alignment wrapText="1"/>
    </xf>
    <xf numFmtId="44" fontId="11" fillId="3" borderId="0" xfId="2" applyFont="1" applyFill="1" applyBorder="1"/>
    <xf numFmtId="4" fontId="9" fillId="3" borderId="0" xfId="0" applyNumberFormat="1" applyFont="1" applyFill="1" applyAlignment="1">
      <alignment horizontal="right"/>
    </xf>
    <xf numFmtId="4" fontId="9" fillId="3" borderId="0" xfId="0" applyNumberFormat="1" applyFont="1" applyFill="1"/>
    <xf numFmtId="8" fontId="9" fillId="3" borderId="0" xfId="0" applyNumberFormat="1" applyFont="1" applyFill="1"/>
    <xf numFmtId="44" fontId="0" fillId="3" borderId="0" xfId="0" applyNumberFormat="1" applyFill="1" applyProtection="1">
      <protection locked="0"/>
    </xf>
    <xf numFmtId="43" fontId="0" fillId="3" borderId="0" xfId="3" applyFont="1" applyFill="1" applyBorder="1" applyProtection="1">
      <protection locked="0"/>
    </xf>
    <xf numFmtId="44" fontId="0" fillId="3" borderId="0" xfId="2" applyFont="1" applyFill="1" applyBorder="1" applyAlignment="1" applyProtection="1">
      <alignment horizontal="center"/>
      <protection locked="0"/>
    </xf>
    <xf numFmtId="43" fontId="9" fillId="3" borderId="0" xfId="3" applyFont="1" applyFill="1" applyBorder="1" applyProtection="1">
      <protection locked="0"/>
    </xf>
    <xf numFmtId="164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4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4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44" fontId="9" fillId="3" borderId="4" xfId="2" applyFont="1" applyFill="1" applyBorder="1" applyAlignment="1" applyProtection="1">
      <alignment horizontal="center" vertical="center"/>
      <protection locked="0"/>
    </xf>
    <xf numFmtId="44" fontId="0" fillId="3" borderId="1" xfId="2" applyFont="1" applyFill="1" applyBorder="1" applyAlignment="1" applyProtection="1">
      <alignment horizontal="center" vertical="center"/>
      <protection locked="0"/>
    </xf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6" fillId="3" borderId="0" xfId="0" applyFont="1" applyFill="1" applyAlignment="1" applyProtection="1">
      <alignment vertical="center" wrapText="1"/>
      <protection locked="0"/>
    </xf>
    <xf numFmtId="44" fontId="10" fillId="3" borderId="1" xfId="2" applyFont="1" applyFill="1" applyBorder="1" applyAlignment="1">
      <alignment vertical="center"/>
    </xf>
    <xf numFmtId="44" fontId="10" fillId="3" borderId="1" xfId="2" applyFont="1" applyFill="1" applyBorder="1" applyAlignment="1" applyProtection="1">
      <alignment vertical="center"/>
      <protection locked="0"/>
    </xf>
    <xf numFmtId="44" fontId="9" fillId="3" borderId="1" xfId="2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Protection="1">
      <protection locked="0"/>
    </xf>
    <xf numFmtId="0" fontId="9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justify"/>
    </xf>
    <xf numFmtId="0" fontId="9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9" fillId="5" borderId="1" xfId="0" applyFont="1" applyFill="1" applyBorder="1" applyAlignment="1">
      <alignment horizontal="justify"/>
    </xf>
    <xf numFmtId="44" fontId="9" fillId="5" borderId="1" xfId="2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 applyProtection="1">
      <alignment vertical="center"/>
      <protection locked="0"/>
    </xf>
    <xf numFmtId="0" fontId="9" fillId="5" borderId="1" xfId="0" applyFont="1" applyFill="1" applyBorder="1" applyProtection="1">
      <protection locked="0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vertical="top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vertical="center" wrapText="1"/>
    </xf>
    <xf numFmtId="0" fontId="6" fillId="3" borderId="0" xfId="0" applyFont="1" applyFill="1" applyAlignment="1" applyProtection="1">
      <alignment horizontal="center" vertical="center" wrapText="1"/>
      <protection locked="0"/>
    </xf>
    <xf numFmtId="44" fontId="9" fillId="3" borderId="1" xfId="2" applyFont="1" applyFill="1" applyBorder="1" applyAlignment="1" applyProtection="1">
      <alignment horizontal="center" vertical="center"/>
      <protection locked="0"/>
    </xf>
    <xf numFmtId="4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44" fontId="9" fillId="3" borderId="2" xfId="2" applyFont="1" applyFill="1" applyBorder="1" applyAlignment="1" applyProtection="1">
      <alignment horizontal="center" vertical="center"/>
      <protection locked="0"/>
    </xf>
    <xf numFmtId="44" fontId="9" fillId="3" borderId="3" xfId="2" applyFont="1" applyFill="1" applyBorder="1" applyAlignment="1" applyProtection="1">
      <alignment horizontal="center" vertical="center"/>
      <protection locked="0"/>
    </xf>
    <xf numFmtId="44" fontId="9" fillId="3" borderId="4" xfId="2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44" fontId="0" fillId="3" borderId="2" xfId="0" applyNumberFormat="1" applyFill="1" applyBorder="1" applyAlignment="1" applyProtection="1">
      <alignment horizontal="center" vertical="center"/>
      <protection locked="0"/>
    </xf>
    <xf numFmtId="44" fontId="0" fillId="3" borderId="3" xfId="0" applyNumberFormat="1" applyFill="1" applyBorder="1" applyAlignment="1" applyProtection="1">
      <alignment horizontal="center" vertical="center"/>
      <protection locked="0"/>
    </xf>
    <xf numFmtId="44" fontId="0" fillId="3" borderId="4" xfId="0" applyNumberFormat="1" applyFill="1" applyBorder="1" applyAlignment="1" applyProtection="1">
      <alignment horizontal="center" vertical="center"/>
      <protection locked="0"/>
    </xf>
    <xf numFmtId="44" fontId="9" fillId="5" borderId="1" xfId="2" applyFont="1" applyFill="1" applyBorder="1" applyAlignment="1" applyProtection="1">
      <alignment horizontal="center" vertical="center"/>
      <protection locked="0"/>
    </xf>
    <xf numFmtId="44" fontId="9" fillId="3" borderId="2" xfId="2" applyFont="1" applyFill="1" applyBorder="1" applyAlignment="1" applyProtection="1">
      <alignment horizontal="center" vertical="center" wrapText="1"/>
      <protection locked="0"/>
    </xf>
    <xf numFmtId="44" fontId="9" fillId="3" borderId="3" xfId="2" applyFont="1" applyFill="1" applyBorder="1" applyAlignment="1" applyProtection="1">
      <alignment horizontal="center" vertical="center" wrapText="1"/>
      <protection locked="0"/>
    </xf>
    <xf numFmtId="44" fontId="9" fillId="3" borderId="4" xfId="2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44" fontId="9" fillId="0" borderId="2" xfId="2" applyFont="1" applyFill="1" applyBorder="1" applyAlignment="1" applyProtection="1">
      <alignment horizontal="center" vertical="center"/>
      <protection locked="0"/>
    </xf>
    <xf numFmtId="44" fontId="9" fillId="0" borderId="3" xfId="2" applyFont="1" applyFill="1" applyBorder="1" applyAlignment="1" applyProtection="1">
      <alignment horizontal="center" vertical="center"/>
      <protection locked="0"/>
    </xf>
    <xf numFmtId="44" fontId="9" fillId="0" borderId="4" xfId="2" applyFont="1" applyFill="1" applyBorder="1" applyAlignment="1" applyProtection="1">
      <alignment horizontal="center" vertical="center"/>
      <protection locked="0"/>
    </xf>
    <xf numFmtId="44" fontId="0" fillId="3" borderId="1" xfId="2" applyFont="1" applyFill="1" applyBorder="1" applyAlignment="1" applyProtection="1">
      <alignment horizontal="center" vertical="center"/>
      <protection locked="0"/>
    </xf>
  </cellXfs>
  <cellStyles count="4">
    <cellStyle name="Millares" xfId="3" builtinId="3"/>
    <cellStyle name="Moneda" xfId="2" builtinId="4"/>
    <cellStyle name="Normal" xfId="0" builtinId="0"/>
    <cellStyle name="Normal 2" xfId="1" xr:uid="{EEACBE66-EBEB-4BF2-B5BE-D65F24B3EC59}"/>
  </cellStyles>
  <dxfs count="0"/>
  <tableStyles count="0" defaultTableStyle="TableStyleMedium2" defaultPivotStyle="PivotStyleLight16"/>
  <colors>
    <mruColors>
      <color rgb="FF7CF638"/>
      <color rgb="FFFFFF99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.1.%20SG%20PO%202021-2027\1.%20SOLIC.%20FINANCIAC\0.1.%20SEGUIMIENTO%20Y%20CONTROL%20SOLICITUDES%20FINANCIACIACION\1.%20SS%20FINANCIACION%20SEGUIMIENTO%20GRAL.xlsx" TargetMode="External"/><Relationship Id="rId1" Type="http://schemas.openxmlformats.org/officeDocument/2006/relationships/externalLinkPath" Target="/0.1.%20SG%20PO%202021-2027/1.%20SOLIC.%20FINANCIAC/0.1.%20SEGUIMIENTO%20Y%20CONTROL%20SOLICITUDES%20FINANCIACIACION/1.%20SS%20FINANCIACION%20SEGUIMIENTO%20GR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ONDOS%20FEDER%202021_2027\Asignaciones%20definitivas%20FEDER%20OO.GG\_Sudoku%2016%20Noviembre.xlsx" TargetMode="External"/><Relationship Id="rId1" Type="http://schemas.openxmlformats.org/officeDocument/2006/relationships/externalLinkPath" Target="/FONDOS%20FEDER%202021_2027/Asignaciones%20definitivas%20FEDER%20OO.GG/_Sudoku%2016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TABLAS DINAMICAS"/>
    </sheetNames>
    <sheetDataSet>
      <sheetData sheetId="0"/>
      <sheetData sheetId="1"/>
      <sheetData sheetId="2">
        <row r="2">
          <cell r="A2" t="str">
            <v>ECONOMIA</v>
          </cell>
        </row>
        <row r="3">
          <cell r="A3" t="str">
            <v>HACIENDA</v>
          </cell>
        </row>
        <row r="4">
          <cell r="A4" t="str">
            <v xml:space="preserve">IGUALDAD </v>
          </cell>
        </row>
        <row r="5">
          <cell r="A5" t="str">
            <v>SANIDAD</v>
          </cell>
        </row>
        <row r="6">
          <cell r="A6" t="str">
            <v>AGRICULTURA</v>
          </cell>
        </row>
        <row r="7">
          <cell r="A7" t="str">
            <v xml:space="preserve">EDUCACIÓN </v>
          </cell>
        </row>
        <row r="8">
          <cell r="A8" t="str">
            <v>FOMENTO</v>
          </cell>
        </row>
        <row r="9">
          <cell r="A9" t="str">
            <v>BS</v>
          </cell>
        </row>
        <row r="10">
          <cell r="A10" t="str">
            <v>DESARROLLO_SOSTENIBLE</v>
          </cell>
        </row>
        <row r="11">
          <cell r="A11" t="str">
            <v xml:space="preserve">SESCAM </v>
          </cell>
        </row>
        <row r="12">
          <cell r="A12" t="str">
            <v>IPEX</v>
          </cell>
        </row>
        <row r="13">
          <cell r="A13" t="str">
            <v>AGENCIA_A</v>
          </cell>
        </row>
        <row r="14">
          <cell r="A14" t="str">
            <v>INF_AGUA</v>
          </cell>
        </row>
        <row r="15">
          <cell r="A15" t="str">
            <v>UCLM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arto Region. FF.EE."/>
      <sheetName val="DISTRIB FEDER-FSE"/>
      <sheetName val="FEDER-FSE Análisis (Ayuda)"/>
      <sheetName val="Resum."/>
      <sheetName val="Prop.Objetivos Políticos"/>
      <sheetName val="Prop. OOGG"/>
      <sheetName val="Inversiones SESCAM"/>
      <sheetName val="CONTRIBUCIONES"/>
      <sheetName val="AJUSTES"/>
      <sheetName val="Tipos de acción"/>
      <sheetName val="Territorios"/>
      <sheetName val="Ámbitos Int."/>
      <sheetName val="TIPOS ACCION COMISIÓN"/>
      <sheetName val="Coef. gasto ajust."/>
      <sheetName val="coeficientes todo"/>
      <sheetName val="Objetivos"/>
      <sheetName val="Tipos acción-Acción OG"/>
      <sheetName val="Tipos acción-acción OE"/>
      <sheetName val="Datos Tipos acción para operar"/>
      <sheetName val="Datos Totales para ope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6">
          <cell r="G16">
            <v>30324000</v>
          </cell>
        </row>
        <row r="17">
          <cell r="G17">
            <v>4000000</v>
          </cell>
        </row>
        <row r="18">
          <cell r="G18">
            <v>5647000</v>
          </cell>
        </row>
        <row r="19">
          <cell r="G19">
            <v>0</v>
          </cell>
        </row>
        <row r="20">
          <cell r="G20">
            <v>10000000</v>
          </cell>
        </row>
        <row r="21">
          <cell r="G21">
            <v>1853000</v>
          </cell>
        </row>
        <row r="22">
          <cell r="G22">
            <v>0</v>
          </cell>
        </row>
        <row r="23">
          <cell r="G23">
            <v>0</v>
          </cell>
        </row>
        <row r="44">
          <cell r="G44">
            <v>1653000</v>
          </cell>
        </row>
        <row r="45">
          <cell r="G45">
            <v>819000</v>
          </cell>
        </row>
        <row r="46">
          <cell r="G46">
            <v>92000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282000</v>
          </cell>
        </row>
        <row r="50">
          <cell r="G50">
            <v>1059000</v>
          </cell>
        </row>
        <row r="51">
          <cell r="G51">
            <v>1265000</v>
          </cell>
        </row>
        <row r="52">
          <cell r="G52">
            <v>318000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7966000</v>
          </cell>
        </row>
        <row r="62">
          <cell r="G62">
            <v>0</v>
          </cell>
        </row>
        <row r="64">
          <cell r="G64">
            <v>0</v>
          </cell>
        </row>
        <row r="65">
          <cell r="G65">
            <v>42112000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2500000</v>
          </cell>
        </row>
        <row r="69">
          <cell r="G69">
            <v>0</v>
          </cell>
        </row>
        <row r="70">
          <cell r="G70">
            <v>33294000</v>
          </cell>
        </row>
        <row r="73">
          <cell r="G73">
            <v>2000000</v>
          </cell>
        </row>
        <row r="75">
          <cell r="G75">
            <v>0</v>
          </cell>
        </row>
        <row r="76">
          <cell r="G76">
            <v>1853000</v>
          </cell>
        </row>
        <row r="77">
          <cell r="G77">
            <v>2176000</v>
          </cell>
        </row>
        <row r="78">
          <cell r="G78">
            <v>0</v>
          </cell>
        </row>
        <row r="79">
          <cell r="G79">
            <v>5559000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7">
          <cell r="G87">
            <v>12000000</v>
          </cell>
        </row>
        <row r="88">
          <cell r="G88">
            <v>10000000</v>
          </cell>
        </row>
        <row r="89">
          <cell r="G89">
            <v>10000000</v>
          </cell>
        </row>
        <row r="90">
          <cell r="G90">
            <v>2000000</v>
          </cell>
        </row>
        <row r="99">
          <cell r="G99">
            <v>3176000</v>
          </cell>
        </row>
        <row r="100">
          <cell r="G100">
            <v>10178000</v>
          </cell>
        </row>
        <row r="103">
          <cell r="G103">
            <v>1459000</v>
          </cell>
        </row>
        <row r="104">
          <cell r="G104">
            <v>5000000</v>
          </cell>
        </row>
        <row r="105">
          <cell r="G105">
            <v>13612000</v>
          </cell>
        </row>
        <row r="106">
          <cell r="G106">
            <v>12000000</v>
          </cell>
        </row>
        <row r="107">
          <cell r="G107">
            <v>14768000</v>
          </cell>
        </row>
        <row r="114">
          <cell r="G114">
            <v>6059000</v>
          </cell>
        </row>
        <row r="115">
          <cell r="G115">
            <v>4353000</v>
          </cell>
        </row>
        <row r="116">
          <cell r="G116">
            <v>4000000</v>
          </cell>
        </row>
        <row r="120">
          <cell r="G120">
            <v>16000000</v>
          </cell>
        </row>
        <row r="127">
          <cell r="G127">
            <v>0</v>
          </cell>
        </row>
        <row r="128">
          <cell r="G128">
            <v>1000000</v>
          </cell>
        </row>
        <row r="129">
          <cell r="G129">
            <v>0</v>
          </cell>
        </row>
        <row r="130">
          <cell r="G130">
            <v>6500000</v>
          </cell>
        </row>
        <row r="131">
          <cell r="G131">
            <v>0</v>
          </cell>
        </row>
        <row r="132">
          <cell r="G132">
            <v>7500000</v>
          </cell>
        </row>
        <row r="137">
          <cell r="G137">
            <v>8294000</v>
          </cell>
        </row>
        <row r="138">
          <cell r="G138">
            <v>29888000</v>
          </cell>
        </row>
        <row r="139">
          <cell r="G139">
            <v>14706000</v>
          </cell>
        </row>
        <row r="140">
          <cell r="G140">
            <v>0</v>
          </cell>
        </row>
        <row r="141">
          <cell r="G141">
            <v>4312000</v>
          </cell>
        </row>
        <row r="142">
          <cell r="G142">
            <v>7865000</v>
          </cell>
        </row>
        <row r="145">
          <cell r="G145">
            <v>5529000</v>
          </cell>
        </row>
        <row r="148">
          <cell r="G148">
            <v>6029000</v>
          </cell>
        </row>
        <row r="150">
          <cell r="G150">
            <v>13000000</v>
          </cell>
        </row>
        <row r="152">
          <cell r="G152">
            <v>353000</v>
          </cell>
        </row>
        <row r="172">
          <cell r="G172">
            <v>17113000</v>
          </cell>
        </row>
        <row r="173">
          <cell r="G173">
            <v>0</v>
          </cell>
        </row>
        <row r="174">
          <cell r="G174">
            <v>2107000</v>
          </cell>
        </row>
        <row r="175">
          <cell r="G175">
            <v>2227000</v>
          </cell>
        </row>
        <row r="176">
          <cell r="G176">
            <v>66000000</v>
          </cell>
        </row>
        <row r="178">
          <cell r="G178">
            <v>2026000</v>
          </cell>
        </row>
        <row r="179">
          <cell r="G179">
            <v>9396000</v>
          </cell>
        </row>
        <row r="180">
          <cell r="G180">
            <v>0</v>
          </cell>
        </row>
        <row r="183">
          <cell r="G183">
            <v>22762000</v>
          </cell>
        </row>
        <row r="184">
          <cell r="G184">
            <v>91535804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3BFD-C015-4999-AC4E-FDA1FACF0A75}">
  <dimension ref="A1:G84"/>
  <sheetViews>
    <sheetView view="pageBreakPreview" zoomScale="90" zoomScaleNormal="96" zoomScaleSheetLayoutView="90" workbookViewId="0">
      <pane xSplit="2" ySplit="3" topLeftCell="C30" activePane="bottomRight" state="frozen"/>
      <selection pane="topRight" activeCell="C1" sqref="C1"/>
      <selection pane="bottomLeft" activeCell="A4" sqref="A4"/>
      <selection pane="bottomRight" activeCell="C35" sqref="C35"/>
    </sheetView>
  </sheetViews>
  <sheetFormatPr baseColWidth="10" defaultColWidth="11.453125" defaultRowHeight="14.5" x14ac:dyDescent="0.35"/>
  <cols>
    <col min="1" max="1" width="17.54296875" style="26" customWidth="1"/>
    <col min="2" max="2" width="30.81640625" style="26" customWidth="1"/>
    <col min="3" max="3" width="78.1796875" style="25" customWidth="1"/>
    <col min="4" max="4" width="26.54296875" style="25" customWidth="1"/>
    <col min="5" max="5" width="21.7265625" style="26" customWidth="1"/>
    <col min="6" max="6" width="14.81640625" style="49" bestFit="1" customWidth="1"/>
    <col min="7" max="7" width="24" style="26" customWidth="1"/>
    <col min="8" max="16384" width="11.453125" style="26"/>
  </cols>
  <sheetData>
    <row r="1" spans="1:7" s="23" customFormat="1" ht="44.25" customHeight="1" x14ac:dyDescent="0.35">
      <c r="A1" s="21" t="s">
        <v>29</v>
      </c>
      <c r="B1" s="21"/>
      <c r="C1" s="22"/>
      <c r="D1" s="22"/>
      <c r="F1" s="48"/>
    </row>
    <row r="2" spans="1:7" ht="44.25" customHeight="1" x14ac:dyDescent="0.35">
      <c r="A2" s="24" t="s">
        <v>36</v>
      </c>
      <c r="B2" s="82" t="s">
        <v>2</v>
      </c>
      <c r="C2" s="82"/>
    </row>
    <row r="3" spans="1:7" s="27" customFormat="1" ht="29" x14ac:dyDescent="0.35">
      <c r="A3" s="10" t="s">
        <v>39</v>
      </c>
      <c r="B3" s="10" t="s">
        <v>30</v>
      </c>
      <c r="C3" s="10" t="s">
        <v>1</v>
      </c>
      <c r="D3" s="10" t="s">
        <v>26</v>
      </c>
      <c r="E3" s="10" t="s">
        <v>23</v>
      </c>
      <c r="F3" s="10" t="s">
        <v>63</v>
      </c>
      <c r="G3" s="10" t="s">
        <v>64</v>
      </c>
    </row>
    <row r="4" spans="1:7" x14ac:dyDescent="0.35">
      <c r="A4" s="89" t="s">
        <v>3</v>
      </c>
      <c r="B4" s="86">
        <v>84903000</v>
      </c>
      <c r="C4" s="66" t="s">
        <v>31</v>
      </c>
      <c r="D4" s="9">
        <v>1933572.08</v>
      </c>
      <c r="E4" s="9">
        <f>D4*85%</f>
        <v>1643536.2679999999</v>
      </c>
      <c r="F4" s="20" t="s">
        <v>68</v>
      </c>
      <c r="G4" s="92">
        <f>B4-D4-D5-D6</f>
        <v>76863619.739999995</v>
      </c>
    </row>
    <row r="5" spans="1:7" ht="43.5" x14ac:dyDescent="0.35">
      <c r="A5" s="90"/>
      <c r="B5" s="87"/>
      <c r="C5" s="67" t="s">
        <v>72</v>
      </c>
      <c r="D5" s="9">
        <v>5000000</v>
      </c>
      <c r="E5" s="9">
        <v>4250000</v>
      </c>
      <c r="F5" s="20" t="s">
        <v>71</v>
      </c>
      <c r="G5" s="93"/>
    </row>
    <row r="6" spans="1:7" x14ac:dyDescent="0.35">
      <c r="A6" s="91"/>
      <c r="B6" s="88"/>
      <c r="C6" s="67" t="s">
        <v>66</v>
      </c>
      <c r="D6" s="9">
        <v>1105808.18</v>
      </c>
      <c r="E6" s="9">
        <v>939936.95</v>
      </c>
      <c r="F6" s="20" t="s">
        <v>68</v>
      </c>
      <c r="G6" s="94"/>
    </row>
    <row r="7" spans="1:7" ht="43.5" x14ac:dyDescent="0.35">
      <c r="A7" s="85" t="s">
        <v>4</v>
      </c>
      <c r="B7" s="83">
        <v>37358000</v>
      </c>
      <c r="C7" s="68" t="s">
        <v>42</v>
      </c>
      <c r="D7" s="9">
        <v>2889480</v>
      </c>
      <c r="E7" s="15">
        <v>2456058</v>
      </c>
      <c r="F7" s="51" t="s">
        <v>71</v>
      </c>
      <c r="G7" s="84">
        <f>B7-D7-D8-D9-D10-D11</f>
        <v>27635591.52</v>
      </c>
    </row>
    <row r="8" spans="1:7" ht="43.5" x14ac:dyDescent="0.35">
      <c r="A8" s="85"/>
      <c r="B8" s="83"/>
      <c r="C8" s="68" t="s">
        <v>43</v>
      </c>
      <c r="D8" s="9">
        <v>1530907.5</v>
      </c>
      <c r="E8" s="15">
        <v>1301271.375</v>
      </c>
      <c r="F8" s="51" t="s">
        <v>71</v>
      </c>
      <c r="G8" s="85"/>
    </row>
    <row r="9" spans="1:7" ht="43.5" x14ac:dyDescent="0.35">
      <c r="A9" s="85"/>
      <c r="B9" s="83"/>
      <c r="C9" s="68" t="s">
        <v>44</v>
      </c>
      <c r="D9" s="9">
        <v>2266616.2000000002</v>
      </c>
      <c r="E9" s="15">
        <v>1926623.77</v>
      </c>
      <c r="F9" s="51" t="s">
        <v>71</v>
      </c>
      <c r="G9" s="85"/>
    </row>
    <row r="10" spans="1:7" ht="58" x14ac:dyDescent="0.35">
      <c r="A10" s="85"/>
      <c r="B10" s="83"/>
      <c r="C10" s="68" t="s">
        <v>45</v>
      </c>
      <c r="D10" s="9">
        <v>570663.21</v>
      </c>
      <c r="E10" s="15">
        <v>485063.72849999997</v>
      </c>
      <c r="F10" s="51" t="s">
        <v>71</v>
      </c>
      <c r="G10" s="85"/>
    </row>
    <row r="11" spans="1:7" ht="29" x14ac:dyDescent="0.35">
      <c r="A11" s="85"/>
      <c r="B11" s="83"/>
      <c r="C11" s="69" t="s">
        <v>46</v>
      </c>
      <c r="D11" s="9">
        <v>2464741.5699999998</v>
      </c>
      <c r="E11" s="15">
        <v>2095030.3344999999</v>
      </c>
      <c r="F11" s="12" t="s">
        <v>68</v>
      </c>
      <c r="G11" s="85"/>
    </row>
    <row r="12" spans="1:7" s="25" customFormat="1" x14ac:dyDescent="0.35">
      <c r="A12" s="14" t="s">
        <v>5</v>
      </c>
      <c r="B12" s="5">
        <v>77906000</v>
      </c>
      <c r="C12" s="66" t="s">
        <v>32</v>
      </c>
      <c r="D12" s="9">
        <v>3583162.3099999996</v>
      </c>
      <c r="E12" s="9">
        <v>3045687.9694999997</v>
      </c>
      <c r="F12" s="50" t="s">
        <v>68</v>
      </c>
      <c r="G12" s="8">
        <f>B12-D12</f>
        <v>74322837.689999998</v>
      </c>
    </row>
    <row r="13" spans="1:7" x14ac:dyDescent="0.35">
      <c r="A13" s="13" t="s">
        <v>24</v>
      </c>
      <c r="B13" s="5">
        <v>2000000</v>
      </c>
      <c r="C13" s="66" t="s">
        <v>67</v>
      </c>
      <c r="D13" s="9">
        <v>399893.72</v>
      </c>
      <c r="E13" s="9">
        <f t="shared" ref="E13" si="0">D13*85%</f>
        <v>339909.66199999995</v>
      </c>
      <c r="F13" s="20" t="s">
        <v>68</v>
      </c>
      <c r="G13" s="8">
        <f>B13-D13</f>
        <v>1600106.28</v>
      </c>
    </row>
    <row r="14" spans="1:7" ht="29" x14ac:dyDescent="0.35">
      <c r="A14" s="85" t="s">
        <v>7</v>
      </c>
      <c r="B14" s="83">
        <v>171958000</v>
      </c>
      <c r="C14" s="68" t="s">
        <v>35</v>
      </c>
      <c r="D14" s="18">
        <v>1372060.49</v>
      </c>
      <c r="E14" s="9">
        <f>D14*85%</f>
        <v>1166251.4165000001</v>
      </c>
      <c r="F14" s="20" t="s">
        <v>68</v>
      </c>
      <c r="G14" s="84">
        <f>B14-SUM(D14:D19)</f>
        <v>164464421.16</v>
      </c>
    </row>
    <row r="15" spans="1:7" ht="36.75" customHeight="1" x14ac:dyDescent="0.35">
      <c r="A15" s="85"/>
      <c r="B15" s="83"/>
      <c r="C15" s="68" t="s">
        <v>27</v>
      </c>
      <c r="D15" s="18">
        <v>2689639.97</v>
      </c>
      <c r="E15" s="9">
        <f>D15*85%</f>
        <v>2286193.9745</v>
      </c>
      <c r="F15" s="20" t="s">
        <v>68</v>
      </c>
      <c r="G15" s="84"/>
    </row>
    <row r="16" spans="1:7" ht="36.75" customHeight="1" x14ac:dyDescent="0.35">
      <c r="A16" s="85"/>
      <c r="B16" s="83"/>
      <c r="C16" s="67" t="s">
        <v>47</v>
      </c>
      <c r="D16" s="19">
        <v>434270.84</v>
      </c>
      <c r="E16" s="9">
        <v>369130.21400000004</v>
      </c>
      <c r="F16" s="20" t="s">
        <v>68</v>
      </c>
      <c r="G16" s="84"/>
    </row>
    <row r="17" spans="1:7" ht="36.75" customHeight="1" x14ac:dyDescent="0.35">
      <c r="A17" s="85"/>
      <c r="B17" s="83"/>
      <c r="C17" s="68" t="s">
        <v>48</v>
      </c>
      <c r="D17" s="18">
        <v>2236527.2200000002</v>
      </c>
      <c r="E17" s="9">
        <v>1901048.1370000001</v>
      </c>
      <c r="F17" s="20" t="s">
        <v>68</v>
      </c>
      <c r="G17" s="84"/>
    </row>
    <row r="18" spans="1:7" ht="36.75" customHeight="1" x14ac:dyDescent="0.35">
      <c r="A18" s="85"/>
      <c r="B18" s="83"/>
      <c r="C18" s="68" t="s">
        <v>49</v>
      </c>
      <c r="D18" s="18">
        <v>375342</v>
      </c>
      <c r="E18" s="9">
        <v>319040.7</v>
      </c>
      <c r="F18" s="20" t="s">
        <v>68</v>
      </c>
      <c r="G18" s="84"/>
    </row>
    <row r="19" spans="1:7" ht="36.75" customHeight="1" x14ac:dyDescent="0.35">
      <c r="A19" s="85"/>
      <c r="B19" s="83"/>
      <c r="C19" s="68" t="s">
        <v>50</v>
      </c>
      <c r="D19" s="18">
        <v>385738.32</v>
      </c>
      <c r="E19" s="9">
        <v>327877.57199999999</v>
      </c>
      <c r="F19" s="20" t="s">
        <v>68</v>
      </c>
      <c r="G19" s="84"/>
    </row>
    <row r="20" spans="1:7" ht="55.5" customHeight="1" x14ac:dyDescent="0.35">
      <c r="A20" s="85" t="s">
        <v>8</v>
      </c>
      <c r="B20" s="83">
        <v>99177000</v>
      </c>
      <c r="C20" s="68" t="s">
        <v>51</v>
      </c>
      <c r="D20" s="18">
        <v>297670.40999999997</v>
      </c>
      <c r="E20" s="9">
        <v>253019.84849999996</v>
      </c>
      <c r="F20" s="20" t="s">
        <v>68</v>
      </c>
      <c r="G20" s="84">
        <f>B20-SUM(D20:D21)</f>
        <v>98519726.319999993</v>
      </c>
    </row>
    <row r="21" spans="1:7" ht="36.75" customHeight="1" x14ac:dyDescent="0.35">
      <c r="A21" s="85"/>
      <c r="B21" s="83"/>
      <c r="C21" s="70" t="s">
        <v>73</v>
      </c>
      <c r="D21" s="60">
        <v>359603.27</v>
      </c>
      <c r="E21" s="61">
        <v>305662.78000000003</v>
      </c>
      <c r="F21" s="20" t="s">
        <v>68</v>
      </c>
      <c r="G21" s="84"/>
    </row>
    <row r="22" spans="1:7" ht="52.9" customHeight="1" x14ac:dyDescent="0.35">
      <c r="A22" s="85" t="s">
        <v>10</v>
      </c>
      <c r="B22" s="83">
        <v>24241000</v>
      </c>
      <c r="C22" s="71" t="s">
        <v>33</v>
      </c>
      <c r="D22" s="18">
        <v>2333220.15</v>
      </c>
      <c r="E22" s="9">
        <v>1983237.13</v>
      </c>
      <c r="F22" s="20" t="s">
        <v>68</v>
      </c>
      <c r="G22" s="84">
        <f>B22-SUM(D22:D23)</f>
        <v>21458673.829999998</v>
      </c>
    </row>
    <row r="23" spans="1:7" ht="52.9" customHeight="1" x14ac:dyDescent="0.35">
      <c r="A23" s="85"/>
      <c r="B23" s="83"/>
      <c r="C23" s="73" t="s">
        <v>69</v>
      </c>
      <c r="D23" s="9">
        <v>449106.02</v>
      </c>
      <c r="E23" s="15">
        <v>381740.11700000003</v>
      </c>
      <c r="F23" s="20" t="s">
        <v>68</v>
      </c>
      <c r="G23" s="84"/>
    </row>
    <row r="24" spans="1:7" ht="52.9" customHeight="1" x14ac:dyDescent="0.35">
      <c r="A24" s="85" t="s">
        <v>11</v>
      </c>
      <c r="B24" s="83">
        <v>65065000</v>
      </c>
      <c r="C24" s="75" t="s">
        <v>52</v>
      </c>
      <c r="D24" s="19">
        <v>298545.32</v>
      </c>
      <c r="E24" s="15">
        <v>253763.522</v>
      </c>
      <c r="F24" s="20" t="s">
        <v>68</v>
      </c>
      <c r="G24" s="84">
        <f>B24-SUM(D24:D28)</f>
        <v>49532027.210000001</v>
      </c>
    </row>
    <row r="25" spans="1:7" ht="52.9" customHeight="1" x14ac:dyDescent="0.35">
      <c r="A25" s="85"/>
      <c r="B25" s="83"/>
      <c r="C25" s="76" t="s">
        <v>53</v>
      </c>
      <c r="D25" s="18">
        <v>4613507.0999999996</v>
      </c>
      <c r="E25" s="15">
        <v>3921481.0349999997</v>
      </c>
      <c r="F25" s="20" t="s">
        <v>68</v>
      </c>
      <c r="G25" s="84"/>
    </row>
    <row r="26" spans="1:7" ht="52.9" customHeight="1" x14ac:dyDescent="0.35">
      <c r="A26" s="85"/>
      <c r="B26" s="83"/>
      <c r="C26" s="71" t="s">
        <v>96</v>
      </c>
      <c r="D26" s="18">
        <v>1890317.96</v>
      </c>
      <c r="E26" s="15">
        <v>1606770.2659999998</v>
      </c>
      <c r="F26" s="20" t="s">
        <v>68</v>
      </c>
      <c r="G26" s="84"/>
    </row>
    <row r="27" spans="1:7" ht="52.9" customHeight="1" x14ac:dyDescent="0.35">
      <c r="A27" s="85"/>
      <c r="B27" s="83"/>
      <c r="C27" s="77" t="s">
        <v>70</v>
      </c>
      <c r="D27" s="18">
        <v>3959056.52</v>
      </c>
      <c r="E27" s="15">
        <v>3365198.0419999999</v>
      </c>
      <c r="F27" s="20" t="s">
        <v>68</v>
      </c>
      <c r="G27" s="84"/>
    </row>
    <row r="28" spans="1:7" ht="52.9" customHeight="1" x14ac:dyDescent="0.35">
      <c r="A28" s="85"/>
      <c r="B28" s="83"/>
      <c r="C28" s="77" t="s">
        <v>97</v>
      </c>
      <c r="D28" s="18">
        <v>4771545.8899999997</v>
      </c>
      <c r="E28" s="15">
        <v>4055814.0064999997</v>
      </c>
      <c r="F28" s="20" t="s">
        <v>68</v>
      </c>
      <c r="G28" s="84"/>
    </row>
    <row r="29" spans="1:7" ht="53.25" customHeight="1" x14ac:dyDescent="0.35">
      <c r="A29" s="85" t="s">
        <v>16</v>
      </c>
      <c r="B29" s="83">
        <v>96447000</v>
      </c>
      <c r="C29" s="68" t="s">
        <v>28</v>
      </c>
      <c r="D29" s="18">
        <v>3598494.61</v>
      </c>
      <c r="E29" s="9">
        <f>D29*85%</f>
        <v>3058720.4184999997</v>
      </c>
      <c r="F29" s="20" t="s">
        <v>68</v>
      </c>
      <c r="G29" s="84">
        <f>B29-SUM(D29:D32)</f>
        <v>85686054.510000005</v>
      </c>
    </row>
    <row r="30" spans="1:7" ht="53.25" customHeight="1" x14ac:dyDescent="0.35">
      <c r="A30" s="85"/>
      <c r="B30" s="83"/>
      <c r="C30" s="71" t="s">
        <v>98</v>
      </c>
      <c r="D30" s="18">
        <v>1525987.72</v>
      </c>
      <c r="E30" s="9">
        <v>1297089.5619999999</v>
      </c>
      <c r="F30" s="20" t="s">
        <v>68</v>
      </c>
      <c r="G30" s="84"/>
    </row>
    <row r="31" spans="1:7" ht="53.25" customHeight="1" x14ac:dyDescent="0.35">
      <c r="A31" s="85"/>
      <c r="B31" s="83"/>
      <c r="C31" s="80" t="s">
        <v>99</v>
      </c>
      <c r="D31" s="60">
        <v>2641420.08</v>
      </c>
      <c r="E31" s="61">
        <v>2245207.0699999998</v>
      </c>
      <c r="F31" s="20" t="s">
        <v>68</v>
      </c>
      <c r="G31" s="84"/>
    </row>
    <row r="32" spans="1:7" ht="53.25" customHeight="1" x14ac:dyDescent="0.35">
      <c r="A32" s="85"/>
      <c r="B32" s="83"/>
      <c r="C32" s="71" t="s">
        <v>55</v>
      </c>
      <c r="D32" s="19">
        <v>2995043.08</v>
      </c>
      <c r="E32" s="9">
        <v>2545786.6179999998</v>
      </c>
      <c r="F32" s="20" t="s">
        <v>68</v>
      </c>
      <c r="G32" s="84"/>
    </row>
    <row r="33" spans="1:7" x14ac:dyDescent="0.35">
      <c r="A33" s="85" t="s">
        <v>17</v>
      </c>
      <c r="B33" s="83">
        <v>125719804</v>
      </c>
      <c r="C33" s="71" t="s">
        <v>34</v>
      </c>
      <c r="D33" s="18">
        <v>3197553.94</v>
      </c>
      <c r="E33" s="9">
        <v>2717920.85</v>
      </c>
      <c r="F33" s="20" t="s">
        <v>68</v>
      </c>
      <c r="G33" s="84">
        <f>B33-SUM(D33:D35)</f>
        <v>112285139.31</v>
      </c>
    </row>
    <row r="34" spans="1:7" x14ac:dyDescent="0.35">
      <c r="A34" s="85"/>
      <c r="B34" s="83"/>
      <c r="C34" s="68" t="s">
        <v>56</v>
      </c>
      <c r="D34" s="18">
        <v>870640.06</v>
      </c>
      <c r="E34" s="9">
        <v>740044.05099999998</v>
      </c>
      <c r="F34" s="20" t="s">
        <v>68</v>
      </c>
      <c r="G34" s="84"/>
    </row>
    <row r="35" spans="1:7" ht="29" x14ac:dyDescent="0.35">
      <c r="A35" s="85"/>
      <c r="B35" s="83"/>
      <c r="C35" s="68" t="s">
        <v>57</v>
      </c>
      <c r="D35" s="18">
        <v>9366470.6899999995</v>
      </c>
      <c r="E35" s="9">
        <v>7961500.0864999993</v>
      </c>
      <c r="F35" s="20" t="s">
        <v>68</v>
      </c>
      <c r="G35" s="84"/>
    </row>
    <row r="36" spans="1:7" x14ac:dyDescent="0.35">
      <c r="D36" s="28"/>
    </row>
    <row r="37" spans="1:7" x14ac:dyDescent="0.35">
      <c r="B37" s="28"/>
      <c r="C37" s="31"/>
      <c r="D37" s="36">
        <f>SUM(D4:D35)</f>
        <v>72406606.429999992</v>
      </c>
      <c r="E37" s="36">
        <f>SUM(E4:E35)</f>
        <v>61545615.474499993</v>
      </c>
    </row>
    <row r="38" spans="1:7" x14ac:dyDescent="0.35">
      <c r="B38" s="28"/>
      <c r="C38" s="29"/>
      <c r="D38" s="34"/>
      <c r="E38" s="28"/>
    </row>
    <row r="39" spans="1:7" x14ac:dyDescent="0.35">
      <c r="B39" s="28"/>
      <c r="C39" s="29"/>
      <c r="D39" s="34"/>
      <c r="E39" s="28"/>
    </row>
    <row r="40" spans="1:7" x14ac:dyDescent="0.35">
      <c r="B40" s="28"/>
      <c r="C40" s="29"/>
      <c r="D40" s="33"/>
      <c r="E40" s="28"/>
    </row>
    <row r="41" spans="1:7" x14ac:dyDescent="0.35">
      <c r="B41" s="28"/>
      <c r="C41" s="30"/>
      <c r="D41" s="33"/>
      <c r="E41" s="28"/>
    </row>
    <row r="42" spans="1:7" x14ac:dyDescent="0.35">
      <c r="B42" s="28"/>
      <c r="C42" s="30"/>
      <c r="D42" s="33"/>
      <c r="E42" s="28"/>
    </row>
    <row r="43" spans="1:7" x14ac:dyDescent="0.35">
      <c r="B43" s="28"/>
      <c r="C43" s="30"/>
      <c r="D43" s="33"/>
      <c r="E43" s="28"/>
    </row>
    <row r="44" spans="1:7" x14ac:dyDescent="0.35">
      <c r="B44" s="28"/>
      <c r="C44" s="30"/>
      <c r="D44" s="33"/>
      <c r="E44" s="28"/>
    </row>
    <row r="45" spans="1:7" x14ac:dyDescent="0.35">
      <c r="B45" s="28"/>
      <c r="C45" s="30"/>
      <c r="D45" s="33"/>
      <c r="E45" s="28"/>
    </row>
    <row r="46" spans="1:7" x14ac:dyDescent="0.35">
      <c r="C46" s="30"/>
      <c r="D46" s="33"/>
      <c r="E46" s="28"/>
    </row>
    <row r="47" spans="1:7" ht="15.5" x14ac:dyDescent="0.35">
      <c r="C47" s="37"/>
      <c r="D47" s="38"/>
      <c r="E47" s="28"/>
    </row>
    <row r="48" spans="1:7" x14ac:dyDescent="0.35">
      <c r="C48" s="35"/>
      <c r="D48" s="39"/>
      <c r="E48" s="28"/>
    </row>
    <row r="49" spans="3:5" x14ac:dyDescent="0.35">
      <c r="C49" s="29"/>
      <c r="D49" s="40"/>
      <c r="E49" s="28"/>
    </row>
    <row r="50" spans="3:5" x14ac:dyDescent="0.35">
      <c r="C50" s="30"/>
      <c r="D50" s="41"/>
      <c r="E50" s="28"/>
    </row>
    <row r="51" spans="3:5" x14ac:dyDescent="0.35">
      <c r="C51" s="29"/>
      <c r="D51" s="40"/>
      <c r="E51" s="28"/>
    </row>
    <row r="52" spans="3:5" x14ac:dyDescent="0.35">
      <c r="C52" s="29"/>
      <c r="D52" s="40"/>
      <c r="E52" s="28"/>
    </row>
    <row r="53" spans="3:5" x14ac:dyDescent="0.35">
      <c r="C53" s="30"/>
      <c r="D53" s="40"/>
      <c r="E53" s="28"/>
    </row>
    <row r="54" spans="3:5" x14ac:dyDescent="0.35">
      <c r="C54" s="29"/>
      <c r="D54" s="40"/>
      <c r="E54" s="28"/>
    </row>
    <row r="55" spans="3:5" x14ac:dyDescent="0.35">
      <c r="C55" s="30"/>
      <c r="D55" s="39"/>
      <c r="E55" s="28"/>
    </row>
    <row r="56" spans="3:5" x14ac:dyDescent="0.35">
      <c r="C56" s="30"/>
      <c r="D56" s="40"/>
      <c r="E56" s="28"/>
    </row>
    <row r="57" spans="3:5" x14ac:dyDescent="0.35">
      <c r="C57" s="30"/>
      <c r="D57" s="40"/>
      <c r="E57" s="28"/>
    </row>
    <row r="58" spans="3:5" x14ac:dyDescent="0.35">
      <c r="C58" s="29"/>
      <c r="D58" s="40"/>
      <c r="E58" s="28"/>
    </row>
    <row r="64" spans="3:5" x14ac:dyDescent="0.35">
      <c r="D64" s="32"/>
      <c r="E64" s="42"/>
    </row>
    <row r="78" spans="5:5" x14ac:dyDescent="0.35">
      <c r="E78" s="42"/>
    </row>
    <row r="80" spans="5:5" x14ac:dyDescent="0.35">
      <c r="E80" s="43"/>
    </row>
    <row r="81" spans="4:5" x14ac:dyDescent="0.35">
      <c r="D81" s="28"/>
      <c r="E81" s="44"/>
    </row>
    <row r="82" spans="4:5" x14ac:dyDescent="0.35">
      <c r="D82" s="45"/>
      <c r="E82" s="42"/>
    </row>
    <row r="83" spans="4:5" x14ac:dyDescent="0.35">
      <c r="E83" s="46"/>
    </row>
    <row r="84" spans="4:5" x14ac:dyDescent="0.35">
      <c r="E84" s="46"/>
    </row>
  </sheetData>
  <autoFilter ref="A3:E79" xr:uid="{00000000-0001-0000-0100-000000000000}"/>
  <mergeCells count="25">
    <mergeCell ref="A14:A19"/>
    <mergeCell ref="B14:B19"/>
    <mergeCell ref="A4:A6"/>
    <mergeCell ref="G33:G35"/>
    <mergeCell ref="G4:G6"/>
    <mergeCell ref="G20:G21"/>
    <mergeCell ref="G22:G23"/>
    <mergeCell ref="G24:G28"/>
    <mergeCell ref="B24:B28"/>
    <mergeCell ref="B2:C2"/>
    <mergeCell ref="B7:B11"/>
    <mergeCell ref="G14:G19"/>
    <mergeCell ref="A33:A35"/>
    <mergeCell ref="B33:B35"/>
    <mergeCell ref="A20:A21"/>
    <mergeCell ref="B20:B21"/>
    <mergeCell ref="A22:A23"/>
    <mergeCell ref="B22:B23"/>
    <mergeCell ref="A24:A28"/>
    <mergeCell ref="G7:G11"/>
    <mergeCell ref="A29:A32"/>
    <mergeCell ref="G29:G32"/>
    <mergeCell ref="B4:B6"/>
    <mergeCell ref="B29:B32"/>
    <mergeCell ref="A7:A11"/>
  </mergeCells>
  <pageMargins left="0.7" right="0.7" top="0.75" bottom="0.75" header="0.3" footer="0.3"/>
  <pageSetup paperSize="9" scale="43" orientation="portrait" horizontalDpi="360" verticalDpi="360" r:id="rId1"/>
  <rowBreaks count="1" manualBreakCount="1"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5F882E5D-06BD-43B5-95FA-D550A85E6D84}">
          <x14:formula1>
            <xm:f>Datos!$A$2:$A$23</xm:f>
          </x14:formula1>
          <xm:sqref>A12:B14 A4:B4 A22:B22 A29:B29 A37:B104 A33:B33</xm:sqref>
        </x14:dataValidation>
        <x14:dataValidation type="list" errorStyle="warning" allowBlank="1" showInputMessage="1" showErrorMessage="1" xr:uid="{28AB6B2C-FEC5-4B86-8481-1E572A30B0F0}">
          <x14:formula1>
            <xm:f>Datos!#REF!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C4DF9-9212-4994-836D-9DB9CB793128}">
  <dimension ref="A1:H108"/>
  <sheetViews>
    <sheetView tabSelected="1" view="pageBreakPreview" zoomScale="84" zoomScaleNormal="85" zoomScaleSheetLayoutView="84" workbookViewId="0">
      <pane xSplit="1" ySplit="3" topLeftCell="B41" activePane="bottomRight" state="frozen"/>
      <selection pane="topRight" activeCell="B1" sqref="B1"/>
      <selection pane="bottomLeft" activeCell="A4" sqref="A4"/>
      <selection pane="bottomRight" activeCell="E47" sqref="E47"/>
    </sheetView>
  </sheetViews>
  <sheetFormatPr baseColWidth="10" defaultColWidth="11.453125" defaultRowHeight="14.5" x14ac:dyDescent="0.35"/>
  <cols>
    <col min="1" max="1" width="26.26953125" style="47" customWidth="1"/>
    <col min="2" max="2" width="26.26953125" style="26" customWidth="1"/>
    <col min="3" max="3" width="17.1796875" style="26" customWidth="1"/>
    <col min="4" max="4" width="74.81640625" style="25" customWidth="1"/>
    <col min="5" max="5" width="26.54296875" style="25" customWidth="1"/>
    <col min="6" max="6" width="21.7265625" style="26" customWidth="1"/>
    <col min="7" max="7" width="21.81640625" style="26" customWidth="1"/>
    <col min="8" max="8" width="21" style="26" customWidth="1"/>
    <col min="9" max="16384" width="11.453125" style="26"/>
  </cols>
  <sheetData>
    <row r="1" spans="1:8" s="23" customFormat="1" ht="44.25" customHeight="1" x14ac:dyDescent="0.35">
      <c r="A1" s="21" t="s">
        <v>29</v>
      </c>
      <c r="B1" s="21"/>
      <c r="C1" s="21"/>
      <c r="D1" s="22"/>
      <c r="E1" s="22"/>
    </row>
    <row r="2" spans="1:8" ht="44.25" customHeight="1" x14ac:dyDescent="0.35">
      <c r="A2" s="24" t="s">
        <v>36</v>
      </c>
      <c r="B2" s="99" t="s">
        <v>2</v>
      </c>
      <c r="C2" s="99"/>
      <c r="D2" s="62"/>
    </row>
    <row r="3" spans="1:8" s="27" customFormat="1" ht="29" x14ac:dyDescent="0.35">
      <c r="A3" s="10" t="s">
        <v>58</v>
      </c>
      <c r="B3" s="79" t="s">
        <v>65</v>
      </c>
      <c r="C3" s="10" t="s">
        <v>39</v>
      </c>
      <c r="D3" s="10" t="s">
        <v>1</v>
      </c>
      <c r="E3" s="10" t="s">
        <v>26</v>
      </c>
      <c r="F3" s="10" t="s">
        <v>23</v>
      </c>
      <c r="G3" s="10" t="s">
        <v>64</v>
      </c>
    </row>
    <row r="4" spans="1:8" x14ac:dyDescent="0.35">
      <c r="A4" s="86" t="s">
        <v>59</v>
      </c>
      <c r="B4" s="5">
        <f>SUM('[2]Prop.Objetivos Políticos'!$G$16:$G$17)</f>
        <v>34324000</v>
      </c>
      <c r="C4" s="54" t="s">
        <v>3</v>
      </c>
      <c r="D4" s="66" t="s">
        <v>31</v>
      </c>
      <c r="E4" s="9">
        <v>1933572.08</v>
      </c>
      <c r="F4" s="9">
        <f>E4*85%</f>
        <v>1643536.2679999999</v>
      </c>
      <c r="G4" s="16">
        <f>B4-E4</f>
        <v>32390427.920000002</v>
      </c>
      <c r="H4" s="26">
        <v>34324000</v>
      </c>
    </row>
    <row r="5" spans="1:8" x14ac:dyDescent="0.35">
      <c r="A5" s="87"/>
      <c r="B5" s="5">
        <v>8000000</v>
      </c>
      <c r="C5" s="54" t="s">
        <v>4</v>
      </c>
      <c r="D5" s="3"/>
      <c r="E5" s="9">
        <v>0</v>
      </c>
      <c r="F5" s="9">
        <v>0</v>
      </c>
      <c r="G5" s="16">
        <f>B5-E5</f>
        <v>8000000</v>
      </c>
      <c r="H5" s="26">
        <v>8000000</v>
      </c>
    </row>
    <row r="6" spans="1:8" s="25" customFormat="1" x14ac:dyDescent="0.35">
      <c r="A6" s="87"/>
      <c r="B6" s="5">
        <f>SUM('[2]Prop.Objetivos Políticos'!$G$64:$G$69)</f>
        <v>44612000</v>
      </c>
      <c r="C6" s="12" t="s">
        <v>5</v>
      </c>
      <c r="D6" s="66" t="s">
        <v>32</v>
      </c>
      <c r="E6" s="9">
        <v>3583162.3099999996</v>
      </c>
      <c r="F6" s="9">
        <v>3045687.9694999997</v>
      </c>
      <c r="G6" s="17">
        <f>B6-E6</f>
        <v>41028837.689999998</v>
      </c>
      <c r="H6" s="32">
        <v>44612000</v>
      </c>
    </row>
    <row r="7" spans="1:8" x14ac:dyDescent="0.35">
      <c r="A7" s="88"/>
      <c r="B7" s="5">
        <f>'[2]Prop.Objetivos Políticos'!$G$73</f>
        <v>2000000</v>
      </c>
      <c r="C7" s="20" t="s">
        <v>24</v>
      </c>
      <c r="D7" s="66" t="s">
        <v>67</v>
      </c>
      <c r="E7" s="9">
        <v>399893.72</v>
      </c>
      <c r="F7" s="9">
        <f t="shared" ref="F7" si="0">E7*85%</f>
        <v>339909.66199999995</v>
      </c>
      <c r="G7" s="17">
        <f>B7-E7</f>
        <v>1600106.28</v>
      </c>
      <c r="H7" s="26">
        <v>2000000</v>
      </c>
    </row>
    <row r="8" spans="1:8" ht="29" x14ac:dyDescent="0.35">
      <c r="A8" s="96" t="s">
        <v>82</v>
      </c>
      <c r="B8" s="86">
        <f>SUM('[2]Prop.Objetivos Políticos'!$G$18:$G$23)</f>
        <v>17500000</v>
      </c>
      <c r="C8" s="89" t="s">
        <v>3</v>
      </c>
      <c r="D8" s="67" t="s">
        <v>41</v>
      </c>
      <c r="E8" s="9">
        <v>5000000</v>
      </c>
      <c r="F8" s="9">
        <v>4250000</v>
      </c>
      <c r="G8" s="92">
        <f>B8-E8-E9</f>
        <v>11394191.82</v>
      </c>
      <c r="H8" s="86">
        <v>17500000</v>
      </c>
    </row>
    <row r="9" spans="1:8" x14ac:dyDescent="0.35">
      <c r="A9" s="97"/>
      <c r="B9" s="88"/>
      <c r="C9" s="91"/>
      <c r="D9" s="67" t="s">
        <v>66</v>
      </c>
      <c r="E9" s="9">
        <v>1105808.18</v>
      </c>
      <c r="F9" s="9">
        <v>939936.95</v>
      </c>
      <c r="G9" s="94"/>
      <c r="H9" s="88"/>
    </row>
    <row r="10" spans="1:8" x14ac:dyDescent="0.35">
      <c r="A10" s="97"/>
      <c r="B10" s="57">
        <v>5000000</v>
      </c>
      <c r="C10" s="20" t="s">
        <v>7</v>
      </c>
      <c r="D10" s="4"/>
      <c r="E10" s="9">
        <v>0</v>
      </c>
      <c r="F10" s="9">
        <v>0</v>
      </c>
      <c r="G10" s="17">
        <f>B10-E10</f>
        <v>5000000</v>
      </c>
    </row>
    <row r="11" spans="1:8" x14ac:dyDescent="0.35">
      <c r="A11" s="98"/>
      <c r="B11" s="57">
        <v>9000000</v>
      </c>
      <c r="C11" s="55" t="s">
        <v>16</v>
      </c>
      <c r="D11" s="4"/>
      <c r="E11" s="9">
        <v>0</v>
      </c>
      <c r="F11" s="9">
        <v>0</v>
      </c>
      <c r="G11" s="17">
        <f>B11-E11</f>
        <v>9000000</v>
      </c>
    </row>
    <row r="12" spans="1:8" ht="43.5" x14ac:dyDescent="0.35">
      <c r="A12" s="103" t="s">
        <v>62</v>
      </c>
      <c r="B12" s="83">
        <f>SUM('[2]Prop.Objetivos Políticos'!$G$44:$G$62)</f>
        <v>13454000</v>
      </c>
      <c r="C12" s="89" t="s">
        <v>4</v>
      </c>
      <c r="D12" s="68" t="s">
        <v>42</v>
      </c>
      <c r="E12" s="9">
        <v>2889480</v>
      </c>
      <c r="F12" s="15">
        <v>2456058</v>
      </c>
      <c r="G12" s="84">
        <f>B12-SUM(E12:E16)</f>
        <v>3731591.5199999996</v>
      </c>
      <c r="H12" s="26">
        <v>13454000</v>
      </c>
    </row>
    <row r="13" spans="1:8" ht="43.5" x14ac:dyDescent="0.35">
      <c r="A13" s="104"/>
      <c r="B13" s="83"/>
      <c r="C13" s="90"/>
      <c r="D13" s="68" t="s">
        <v>43</v>
      </c>
      <c r="E13" s="9">
        <v>1530907.5</v>
      </c>
      <c r="F13" s="15">
        <v>1301271.375</v>
      </c>
      <c r="G13" s="84"/>
    </row>
    <row r="14" spans="1:8" ht="43.5" x14ac:dyDescent="0.35">
      <c r="A14" s="104"/>
      <c r="B14" s="83"/>
      <c r="C14" s="90"/>
      <c r="D14" s="68" t="s">
        <v>44</v>
      </c>
      <c r="E14" s="9">
        <v>2266616.2000000002</v>
      </c>
      <c r="F14" s="15">
        <v>1926623.77</v>
      </c>
      <c r="G14" s="84"/>
    </row>
    <row r="15" spans="1:8" ht="58" x14ac:dyDescent="0.35">
      <c r="A15" s="104"/>
      <c r="B15" s="83"/>
      <c r="C15" s="90"/>
      <c r="D15" s="68" t="s">
        <v>45</v>
      </c>
      <c r="E15" s="9">
        <v>570663.21</v>
      </c>
      <c r="F15" s="15">
        <v>485063.72849999997</v>
      </c>
      <c r="G15" s="84"/>
    </row>
    <row r="16" spans="1:8" ht="29" x14ac:dyDescent="0.35">
      <c r="A16" s="104"/>
      <c r="B16" s="83"/>
      <c r="C16" s="91"/>
      <c r="D16" s="67" t="s">
        <v>46</v>
      </c>
      <c r="E16" s="9">
        <v>2464741.5699999998</v>
      </c>
      <c r="F16" s="15">
        <v>2095030.3344999999</v>
      </c>
      <c r="G16" s="84"/>
    </row>
    <row r="17" spans="1:8" x14ac:dyDescent="0.35">
      <c r="A17" s="105"/>
      <c r="B17" s="11">
        <f>SUM('[2]Prop.Objetivos Políticos'!$G$173:$G$175)</f>
        <v>4334000</v>
      </c>
      <c r="C17" s="55" t="s">
        <v>16</v>
      </c>
      <c r="D17" s="7"/>
      <c r="E17" s="9">
        <v>0</v>
      </c>
      <c r="F17" s="15">
        <v>0</v>
      </c>
      <c r="G17" s="53">
        <f>B17-E17</f>
        <v>4334000</v>
      </c>
    </row>
    <row r="18" spans="1:8" ht="29" x14ac:dyDescent="0.35">
      <c r="A18" s="100" t="s">
        <v>40</v>
      </c>
      <c r="B18" s="83">
        <f>SUM('[2]Prop.Objetivos Políticos'!$G$103:$G$104)</f>
        <v>6459000</v>
      </c>
      <c r="C18" s="89" t="s">
        <v>7</v>
      </c>
      <c r="D18" s="68" t="s">
        <v>35</v>
      </c>
      <c r="E18" s="18">
        <v>1372060.49</v>
      </c>
      <c r="F18" s="9">
        <f>E18*85%</f>
        <v>1166251.4165000001</v>
      </c>
      <c r="G18" s="84">
        <f>B18-SUM(E18:E19)</f>
        <v>4652668.67</v>
      </c>
    </row>
    <row r="19" spans="1:8" ht="28.9" customHeight="1" x14ac:dyDescent="0.35">
      <c r="A19" s="101"/>
      <c r="B19" s="83"/>
      <c r="C19" s="91"/>
      <c r="D19" s="67" t="s">
        <v>47</v>
      </c>
      <c r="E19" s="19">
        <v>434270.84</v>
      </c>
      <c r="F19" s="9">
        <v>369130.21400000004</v>
      </c>
      <c r="G19" s="84"/>
      <c r="H19" s="26">
        <v>6459000</v>
      </c>
    </row>
    <row r="20" spans="1:8" ht="42" customHeight="1" x14ac:dyDescent="0.35">
      <c r="A20" s="102"/>
      <c r="B20" s="15">
        <v>1000000</v>
      </c>
      <c r="C20" s="20" t="s">
        <v>8</v>
      </c>
      <c r="D20" s="7"/>
      <c r="E20" s="9">
        <v>0</v>
      </c>
      <c r="F20" s="15">
        <v>0</v>
      </c>
      <c r="G20" s="53">
        <f>B20-E69</f>
        <v>550893.98</v>
      </c>
    </row>
    <row r="21" spans="1:8" ht="42" customHeight="1" x14ac:dyDescent="0.35">
      <c r="A21" s="109" t="s">
        <v>37</v>
      </c>
      <c r="B21" s="15">
        <v>20355000</v>
      </c>
      <c r="C21" s="20" t="s">
        <v>3</v>
      </c>
      <c r="D21" s="7"/>
      <c r="E21" s="9">
        <v>0</v>
      </c>
      <c r="F21" s="15">
        <v>0</v>
      </c>
      <c r="G21" s="53">
        <f>B21-E70</f>
        <v>20355000</v>
      </c>
    </row>
    <row r="22" spans="1:8" ht="42" customHeight="1" x14ac:dyDescent="0.35">
      <c r="A22" s="110"/>
      <c r="B22" s="15">
        <v>3380000</v>
      </c>
      <c r="C22" s="55" t="s">
        <v>4</v>
      </c>
      <c r="D22" s="7"/>
      <c r="E22" s="9">
        <v>0</v>
      </c>
      <c r="F22" s="15">
        <v>0</v>
      </c>
      <c r="G22" s="53">
        <f>B22-E71</f>
        <v>3380000</v>
      </c>
    </row>
    <row r="23" spans="1:8" ht="36.75" customHeight="1" x14ac:dyDescent="0.35">
      <c r="A23" s="110"/>
      <c r="B23" s="9">
        <f>'[2]Prop.Objetivos Políticos'!$G$107</f>
        <v>14768000</v>
      </c>
      <c r="C23" s="20" t="s">
        <v>7</v>
      </c>
      <c r="D23" s="68" t="s">
        <v>27</v>
      </c>
      <c r="E23" s="18">
        <v>2689639.97</v>
      </c>
      <c r="F23" s="9">
        <f>E23*85%</f>
        <v>2286193.9745</v>
      </c>
      <c r="G23" s="16">
        <f>B23-E23</f>
        <v>12078360.029999999</v>
      </c>
    </row>
    <row r="24" spans="1:8" ht="37" customHeight="1" x14ac:dyDescent="0.35">
      <c r="A24" s="110"/>
      <c r="B24" s="9">
        <v>2000000</v>
      </c>
      <c r="C24" s="20" t="s">
        <v>8</v>
      </c>
      <c r="D24" s="6"/>
      <c r="E24" s="18">
        <v>0</v>
      </c>
      <c r="F24" s="9">
        <v>0</v>
      </c>
      <c r="G24" s="16">
        <f>B24-E24</f>
        <v>2000000</v>
      </c>
    </row>
    <row r="25" spans="1:8" ht="53.25" customHeight="1" x14ac:dyDescent="0.35">
      <c r="A25" s="111"/>
      <c r="B25" s="9">
        <f>'[2]Prop.Objetivos Políticos'!$G$176</f>
        <v>66000000</v>
      </c>
      <c r="C25" s="20" t="s">
        <v>16</v>
      </c>
      <c r="D25" s="68" t="s">
        <v>28</v>
      </c>
      <c r="E25" s="18">
        <v>3598494.61</v>
      </c>
      <c r="F25" s="9">
        <f>E25*85%</f>
        <v>3058720.4184999997</v>
      </c>
      <c r="G25" s="16">
        <f>B25-E25</f>
        <v>62401505.390000001</v>
      </c>
    </row>
    <row r="26" spans="1:8" ht="36.75" customHeight="1" x14ac:dyDescent="0.35">
      <c r="A26" s="112" t="s">
        <v>61</v>
      </c>
      <c r="B26" s="83">
        <f>'[2]Prop.Objetivos Políticos'!$G$87</f>
        <v>12000000</v>
      </c>
      <c r="C26" s="89" t="s">
        <v>7</v>
      </c>
      <c r="D26" s="68" t="s">
        <v>48</v>
      </c>
      <c r="E26" s="18">
        <v>2236527.2200000002</v>
      </c>
      <c r="F26" s="9">
        <v>1901048.1370000001</v>
      </c>
      <c r="G26" s="84">
        <f>B26-SUM(E26:E28)</f>
        <v>9002392.4600000009</v>
      </c>
    </row>
    <row r="27" spans="1:8" ht="36.75" customHeight="1" x14ac:dyDescent="0.35">
      <c r="A27" s="113"/>
      <c r="B27" s="83"/>
      <c r="C27" s="90"/>
      <c r="D27" s="68" t="s">
        <v>49</v>
      </c>
      <c r="E27" s="18">
        <v>375342</v>
      </c>
      <c r="F27" s="9">
        <v>319040.7</v>
      </c>
      <c r="G27" s="84"/>
    </row>
    <row r="28" spans="1:8" ht="40.15" customHeight="1" x14ac:dyDescent="0.35">
      <c r="A28" s="113"/>
      <c r="B28" s="83"/>
      <c r="C28" s="91"/>
      <c r="D28" s="68" t="s">
        <v>50</v>
      </c>
      <c r="E28" s="18">
        <v>385738.32</v>
      </c>
      <c r="F28" s="9">
        <v>327877.57199999999</v>
      </c>
      <c r="G28" s="84"/>
    </row>
    <row r="29" spans="1:8" ht="40.15" customHeight="1" x14ac:dyDescent="0.35">
      <c r="A29" s="113"/>
      <c r="B29" s="11">
        <v>12000000</v>
      </c>
      <c r="C29" s="55" t="s">
        <v>8</v>
      </c>
      <c r="D29" s="6"/>
      <c r="E29" s="18">
        <v>0</v>
      </c>
      <c r="F29" s="9">
        <v>0</v>
      </c>
      <c r="G29" s="53">
        <f>B29-E29</f>
        <v>12000000</v>
      </c>
    </row>
    <row r="30" spans="1:8" x14ac:dyDescent="0.35">
      <c r="A30" s="113"/>
      <c r="B30" s="83">
        <f>SUM('[2]Prop.Objetivos Políticos'!$G$178:$G$180)</f>
        <v>11422000</v>
      </c>
      <c r="C30" s="89" t="s">
        <v>17</v>
      </c>
      <c r="D30" s="68" t="s">
        <v>56</v>
      </c>
      <c r="E30" s="18">
        <v>870640.06</v>
      </c>
      <c r="F30" s="9">
        <v>740044.05099999998</v>
      </c>
      <c r="G30" s="84">
        <f>B30-SUM(E30:E31)</f>
        <v>1184889.25</v>
      </c>
    </row>
    <row r="31" spans="1:8" ht="29" x14ac:dyDescent="0.35">
      <c r="A31" s="114"/>
      <c r="B31" s="83"/>
      <c r="C31" s="91"/>
      <c r="D31" s="68" t="s">
        <v>57</v>
      </c>
      <c r="E31" s="18">
        <v>9366470.6899999995</v>
      </c>
      <c r="F31" s="9">
        <v>7961500.0864999993</v>
      </c>
      <c r="G31" s="84"/>
    </row>
    <row r="32" spans="1:8" x14ac:dyDescent="0.35">
      <c r="A32" s="86" t="s">
        <v>60</v>
      </c>
      <c r="B32" s="11">
        <v>31118000</v>
      </c>
      <c r="C32" s="55" t="s">
        <v>7</v>
      </c>
      <c r="D32" s="6"/>
      <c r="E32" s="18">
        <v>0</v>
      </c>
      <c r="F32" s="9">
        <v>0</v>
      </c>
      <c r="G32" s="53">
        <f>B32-E32</f>
        <v>31118000</v>
      </c>
    </row>
    <row r="33" spans="1:7" ht="55.5" customHeight="1" x14ac:dyDescent="0.35">
      <c r="A33" s="87"/>
      <c r="B33" s="83">
        <f>SUM('[2]Prop.Objetivos Políticos'!$G$120)</f>
        <v>16000000</v>
      </c>
      <c r="C33" s="89" t="s">
        <v>8</v>
      </c>
      <c r="D33" s="68" t="s">
        <v>51</v>
      </c>
      <c r="E33" s="18">
        <v>297670.40999999997</v>
      </c>
      <c r="F33" s="9">
        <v>253019.84849999996</v>
      </c>
      <c r="G33" s="84">
        <f>B33-SUM(E33:E34)</f>
        <v>15342726.32</v>
      </c>
    </row>
    <row r="34" spans="1:7" ht="36.75" customHeight="1" x14ac:dyDescent="0.35">
      <c r="A34" s="87"/>
      <c r="B34" s="83"/>
      <c r="C34" s="91"/>
      <c r="D34" s="70" t="s">
        <v>73</v>
      </c>
      <c r="E34" s="59">
        <v>359603.27</v>
      </c>
      <c r="F34" s="52">
        <v>305662.78000000003</v>
      </c>
      <c r="G34" s="84"/>
    </row>
    <row r="35" spans="1:7" ht="53.25" customHeight="1" x14ac:dyDescent="0.35">
      <c r="A35" s="87"/>
      <c r="B35" s="95">
        <f>SUM('[2]Prop.Objetivos Políticos'!$G$172)</f>
        <v>17113000</v>
      </c>
      <c r="C35" s="89" t="s">
        <v>16</v>
      </c>
      <c r="D35" s="71" t="s">
        <v>54</v>
      </c>
      <c r="E35" s="18">
        <v>1525987.72</v>
      </c>
      <c r="F35" s="9">
        <v>1297089.5619999999</v>
      </c>
      <c r="G35" s="84">
        <f>B35-SUM(E35:E37)</f>
        <v>9950549.120000001</v>
      </c>
    </row>
    <row r="36" spans="1:7" ht="53.25" customHeight="1" x14ac:dyDescent="0.35">
      <c r="A36" s="87"/>
      <c r="B36" s="95"/>
      <c r="C36" s="90"/>
      <c r="D36" s="81" t="s">
        <v>74</v>
      </c>
      <c r="E36" s="60">
        <v>2641420.08</v>
      </c>
      <c r="F36" s="61">
        <v>2245207.0699999998</v>
      </c>
      <c r="G36" s="84"/>
    </row>
    <row r="37" spans="1:7" ht="53.25" customHeight="1" x14ac:dyDescent="0.35">
      <c r="A37" s="88"/>
      <c r="B37" s="95"/>
      <c r="C37" s="91"/>
      <c r="D37" s="71" t="s">
        <v>100</v>
      </c>
      <c r="E37" s="19">
        <v>2995043.08</v>
      </c>
      <c r="F37" s="9">
        <v>2545786.6179999998</v>
      </c>
      <c r="G37" s="84"/>
    </row>
    <row r="38" spans="1:7" ht="53.25" customHeight="1" x14ac:dyDescent="0.35">
      <c r="A38" s="100" t="s">
        <v>38</v>
      </c>
      <c r="B38" s="11">
        <v>4000000</v>
      </c>
      <c r="C38" s="56" t="s">
        <v>7</v>
      </c>
      <c r="D38" s="6"/>
      <c r="E38" s="19">
        <v>0</v>
      </c>
      <c r="F38" s="9">
        <v>0</v>
      </c>
      <c r="G38" s="16">
        <f t="shared" ref="G38:G43" si="1">B38-E38</f>
        <v>4000000</v>
      </c>
    </row>
    <row r="39" spans="1:7" ht="53.25" customHeight="1" x14ac:dyDescent="0.35">
      <c r="A39" s="101"/>
      <c r="B39" s="11">
        <f>SUM('[2]Prop.Objetivos Políticos'!$G$114:$G$116)</f>
        <v>14412000</v>
      </c>
      <c r="C39" s="56" t="s">
        <v>8</v>
      </c>
      <c r="D39" s="6"/>
      <c r="E39" s="19">
        <v>0</v>
      </c>
      <c r="F39" s="9">
        <v>0</v>
      </c>
      <c r="G39" s="16">
        <f t="shared" si="1"/>
        <v>14412000</v>
      </c>
    </row>
    <row r="40" spans="1:7" ht="52.9" customHeight="1" x14ac:dyDescent="0.35">
      <c r="A40" s="102"/>
      <c r="B40" s="72">
        <f>SUM('[2]Prop.Objetivos Políticos'!$G$127:$G$132)</f>
        <v>15000000</v>
      </c>
      <c r="C40" s="20" t="s">
        <v>10</v>
      </c>
      <c r="D40" s="71" t="s">
        <v>33</v>
      </c>
      <c r="E40" s="18">
        <v>2333220.15</v>
      </c>
      <c r="F40" s="9">
        <v>1983237.13</v>
      </c>
      <c r="G40" s="16">
        <f t="shared" si="1"/>
        <v>12666779.85</v>
      </c>
    </row>
    <row r="41" spans="1:7" ht="52.9" customHeight="1" x14ac:dyDescent="0.35">
      <c r="A41" s="106" t="s">
        <v>86</v>
      </c>
      <c r="B41" s="9">
        <v>10412000</v>
      </c>
      <c r="C41" s="54" t="s">
        <v>7</v>
      </c>
      <c r="D41" s="6"/>
      <c r="E41" s="18">
        <v>0</v>
      </c>
      <c r="F41" s="9">
        <v>0</v>
      </c>
      <c r="G41" s="16">
        <f t="shared" si="1"/>
        <v>10412000</v>
      </c>
    </row>
    <row r="42" spans="1:7" ht="52.9" customHeight="1" x14ac:dyDescent="0.35">
      <c r="A42" s="107"/>
      <c r="B42" s="9">
        <v>8000000</v>
      </c>
      <c r="C42" s="54" t="s">
        <v>8</v>
      </c>
      <c r="D42" s="6"/>
      <c r="E42" s="18">
        <v>0</v>
      </c>
      <c r="F42" s="9">
        <v>0</v>
      </c>
      <c r="G42" s="16">
        <f t="shared" si="1"/>
        <v>8000000</v>
      </c>
    </row>
    <row r="43" spans="1:7" ht="52.9" customHeight="1" x14ac:dyDescent="0.35">
      <c r="A43" s="107"/>
      <c r="B43" s="9">
        <v>6441000</v>
      </c>
      <c r="C43" s="54" t="s">
        <v>10</v>
      </c>
      <c r="D43" s="6"/>
      <c r="E43" s="18">
        <v>0</v>
      </c>
      <c r="F43" s="9">
        <v>0</v>
      </c>
      <c r="G43" s="16">
        <f t="shared" si="1"/>
        <v>6441000</v>
      </c>
    </row>
    <row r="44" spans="1:7" ht="41.25" customHeight="1" x14ac:dyDescent="0.35">
      <c r="A44" s="107"/>
      <c r="B44" s="115">
        <f>SUM('[2]Prop.Objetivos Políticos'!$G$137:$G$142)</f>
        <v>65065000</v>
      </c>
      <c r="C44" s="89" t="s">
        <v>11</v>
      </c>
      <c r="D44" s="78" t="s">
        <v>87</v>
      </c>
      <c r="E44" s="19">
        <v>298545.32</v>
      </c>
      <c r="F44" s="15">
        <v>253763.522</v>
      </c>
      <c r="G44" s="84">
        <f>B44-SUM(E44:E48)</f>
        <v>49532027.210000001</v>
      </c>
    </row>
    <row r="45" spans="1:7" ht="41.25" customHeight="1" x14ac:dyDescent="0.35">
      <c r="A45" s="107"/>
      <c r="B45" s="115"/>
      <c r="C45" s="90"/>
      <c r="D45" s="71" t="s">
        <v>88</v>
      </c>
      <c r="E45" s="18">
        <v>1890317.96</v>
      </c>
      <c r="F45" s="15">
        <v>1606770.2659999998</v>
      </c>
      <c r="G45" s="84"/>
    </row>
    <row r="46" spans="1:7" ht="52.9" customHeight="1" x14ac:dyDescent="0.35">
      <c r="A46" s="107"/>
      <c r="B46" s="115"/>
      <c r="C46" s="90"/>
      <c r="D46" s="77" t="s">
        <v>89</v>
      </c>
      <c r="E46" s="18">
        <v>4613507.0999999996</v>
      </c>
      <c r="F46" s="15">
        <v>3921481.0349999997</v>
      </c>
      <c r="G46" s="84"/>
    </row>
    <row r="47" spans="1:7" ht="52.9" customHeight="1" x14ac:dyDescent="0.35">
      <c r="A47" s="107"/>
      <c r="B47" s="115"/>
      <c r="C47" s="90"/>
      <c r="D47" s="77" t="s">
        <v>101</v>
      </c>
      <c r="E47" s="18">
        <v>3959056.52</v>
      </c>
      <c r="F47" s="15">
        <v>3365198.0419999999</v>
      </c>
      <c r="G47" s="84"/>
    </row>
    <row r="48" spans="1:7" ht="52.9" customHeight="1" x14ac:dyDescent="0.35">
      <c r="A48" s="107"/>
      <c r="B48" s="115"/>
      <c r="C48" s="91"/>
      <c r="D48" s="77" t="s">
        <v>90</v>
      </c>
      <c r="E48" s="18">
        <v>4771545.8899999997</v>
      </c>
      <c r="F48" s="15">
        <v>4055814.0064999997</v>
      </c>
      <c r="G48" s="84"/>
    </row>
    <row r="49" spans="1:7" ht="52.9" customHeight="1" x14ac:dyDescent="0.35">
      <c r="A49" s="108"/>
      <c r="B49" s="58">
        <v>3529000</v>
      </c>
      <c r="C49" s="56" t="s">
        <v>12</v>
      </c>
      <c r="D49" s="4"/>
      <c r="E49" s="18">
        <v>0</v>
      </c>
      <c r="F49" s="15">
        <v>0</v>
      </c>
      <c r="G49" s="16">
        <f>B49-E49</f>
        <v>3529000</v>
      </c>
    </row>
    <row r="50" spans="1:7" ht="52.9" customHeight="1" x14ac:dyDescent="0.35">
      <c r="A50" s="9" t="s">
        <v>93</v>
      </c>
      <c r="B50" s="58">
        <v>7000000</v>
      </c>
      <c r="C50" s="56" t="s">
        <v>3</v>
      </c>
      <c r="D50" s="4"/>
      <c r="E50" s="18">
        <v>0</v>
      </c>
      <c r="F50" s="15">
        <v>0</v>
      </c>
      <c r="G50" s="16">
        <f t="shared" ref="G50:G53" si="2">B50-E50</f>
        <v>7000000</v>
      </c>
    </row>
    <row r="51" spans="1:7" ht="52.9" customHeight="1" x14ac:dyDescent="0.35">
      <c r="A51" s="87" t="s">
        <v>94</v>
      </c>
      <c r="B51" s="58">
        <v>11500000</v>
      </c>
      <c r="C51" s="56" t="s">
        <v>4</v>
      </c>
      <c r="D51" s="4"/>
      <c r="E51" s="18">
        <v>0</v>
      </c>
      <c r="F51" s="15">
        <v>0</v>
      </c>
      <c r="G51" s="16">
        <f t="shared" si="2"/>
        <v>11500000</v>
      </c>
    </row>
    <row r="52" spans="1:7" ht="52.9" customHeight="1" x14ac:dyDescent="0.35">
      <c r="A52" s="87"/>
      <c r="B52" s="58">
        <v>24235000</v>
      </c>
      <c r="C52" s="56" t="s">
        <v>7</v>
      </c>
      <c r="D52" s="4"/>
      <c r="E52" s="18">
        <v>0</v>
      </c>
      <c r="F52" s="15">
        <v>0</v>
      </c>
      <c r="G52" s="16">
        <f t="shared" si="2"/>
        <v>24235000</v>
      </c>
    </row>
    <row r="53" spans="1:7" ht="52.9" customHeight="1" x14ac:dyDescent="0.35">
      <c r="A53" s="87"/>
      <c r="B53" s="58">
        <v>6412000</v>
      </c>
      <c r="C53" s="56" t="s">
        <v>8</v>
      </c>
      <c r="D53" s="4"/>
      <c r="E53" s="18">
        <v>0</v>
      </c>
      <c r="F53" s="15">
        <v>0</v>
      </c>
      <c r="G53" s="16">
        <f t="shared" si="2"/>
        <v>6412000</v>
      </c>
    </row>
    <row r="54" spans="1:7" x14ac:dyDescent="0.35">
      <c r="A54" s="88"/>
      <c r="B54" s="5">
        <f>SUM('[2]Prop.Objetivos Políticos'!$G$183:$G$184)</f>
        <v>114297804</v>
      </c>
      <c r="C54" s="20" t="s">
        <v>17</v>
      </c>
      <c r="D54" s="71" t="s">
        <v>34</v>
      </c>
      <c r="E54" s="18">
        <v>3197553.94</v>
      </c>
      <c r="F54" s="9">
        <v>2717920.85</v>
      </c>
      <c r="G54" s="16">
        <f t="shared" ref="G54:G71" si="3">B54-E54</f>
        <v>111100250.06</v>
      </c>
    </row>
    <row r="55" spans="1:7" x14ac:dyDescent="0.35">
      <c r="A55" s="11" t="s">
        <v>75</v>
      </c>
      <c r="B55" s="9">
        <v>3574000</v>
      </c>
      <c r="C55" s="20" t="s">
        <v>3</v>
      </c>
      <c r="D55" s="6"/>
      <c r="E55" s="18">
        <v>0</v>
      </c>
      <c r="F55" s="9">
        <v>0</v>
      </c>
      <c r="G55" s="16">
        <f t="shared" si="3"/>
        <v>3574000</v>
      </c>
    </row>
    <row r="56" spans="1:7" ht="30" customHeight="1" x14ac:dyDescent="0.35">
      <c r="A56" s="65" t="s">
        <v>76</v>
      </c>
      <c r="B56" s="9">
        <v>2150000</v>
      </c>
      <c r="C56" s="20" t="s">
        <v>3</v>
      </c>
      <c r="D56" s="6"/>
      <c r="E56" s="18">
        <v>0</v>
      </c>
      <c r="F56" s="9">
        <v>0</v>
      </c>
      <c r="G56" s="16">
        <f t="shared" si="3"/>
        <v>2150000</v>
      </c>
    </row>
    <row r="57" spans="1:7" x14ac:dyDescent="0.35">
      <c r="A57" s="11" t="s">
        <v>77</v>
      </c>
      <c r="B57" s="9">
        <f>'[2]Prop.Objetivos Políticos'!$G$150+'[2]Prop.Objetivos Políticos'!$G$152+'[2]Prop.Objetivos Políticos'!$G$145+'[2]Prop.Objetivos Políticos'!$G$148</f>
        <v>24911000</v>
      </c>
      <c r="C57" s="20" t="s">
        <v>12</v>
      </c>
      <c r="D57" s="6"/>
      <c r="E57" s="18">
        <v>0</v>
      </c>
      <c r="F57" s="9">
        <v>0</v>
      </c>
      <c r="G57" s="16">
        <f t="shared" si="3"/>
        <v>24911000</v>
      </c>
    </row>
    <row r="58" spans="1:7" x14ac:dyDescent="0.35">
      <c r="A58" s="11" t="s">
        <v>78</v>
      </c>
      <c r="B58" s="9">
        <f>'[2]Prop.Objetivos Políticos'!$G$70</f>
        <v>33294000</v>
      </c>
      <c r="C58" s="20" t="s">
        <v>5</v>
      </c>
      <c r="D58" s="6"/>
      <c r="E58" s="18">
        <v>0</v>
      </c>
      <c r="F58" s="9">
        <v>0</v>
      </c>
      <c r="G58" s="16">
        <f t="shared" si="3"/>
        <v>33294000</v>
      </c>
    </row>
    <row r="59" spans="1:7" ht="43.5" x14ac:dyDescent="0.35">
      <c r="A59" s="65" t="s">
        <v>79</v>
      </c>
      <c r="B59" s="9">
        <f>SUM('[2]Prop.Objetivos Políticos'!$G$75:$G$82)</f>
        <v>9588000</v>
      </c>
      <c r="C59" s="20" t="s">
        <v>6</v>
      </c>
      <c r="D59" s="6"/>
      <c r="E59" s="18">
        <v>0</v>
      </c>
      <c r="F59" s="9">
        <v>0</v>
      </c>
      <c r="G59" s="16">
        <f t="shared" si="3"/>
        <v>9588000</v>
      </c>
    </row>
    <row r="60" spans="1:7" x14ac:dyDescent="0.35">
      <c r="A60" s="11" t="s">
        <v>80</v>
      </c>
      <c r="B60" s="9">
        <v>2500000</v>
      </c>
      <c r="C60" s="20" t="s">
        <v>7</v>
      </c>
      <c r="D60" s="6"/>
      <c r="E60" s="18">
        <v>0</v>
      </c>
      <c r="F60" s="9">
        <v>0</v>
      </c>
      <c r="G60" s="16">
        <f t="shared" si="3"/>
        <v>2500000</v>
      </c>
    </row>
    <row r="61" spans="1:7" x14ac:dyDescent="0.35">
      <c r="A61" s="11"/>
      <c r="B61" s="9">
        <v>500000</v>
      </c>
      <c r="C61" s="20" t="s">
        <v>8</v>
      </c>
      <c r="D61" s="6"/>
      <c r="E61" s="18">
        <v>0</v>
      </c>
      <c r="F61" s="9">
        <v>0</v>
      </c>
      <c r="G61" s="16">
        <f t="shared" si="3"/>
        <v>500000</v>
      </c>
    </row>
    <row r="62" spans="1:7" x14ac:dyDescent="0.35">
      <c r="A62" s="86" t="s">
        <v>81</v>
      </c>
      <c r="B62" s="9">
        <f>SUM('[2]Prop.Objetivos Políticos'!$G$88:$G$90)</f>
        <v>22000000</v>
      </c>
      <c r="C62" s="20" t="s">
        <v>7</v>
      </c>
      <c r="D62" s="6"/>
      <c r="E62" s="18">
        <v>0</v>
      </c>
      <c r="F62" s="9">
        <v>0</v>
      </c>
      <c r="G62" s="16">
        <f t="shared" si="3"/>
        <v>22000000</v>
      </c>
    </row>
    <row r="63" spans="1:7" x14ac:dyDescent="0.35">
      <c r="A63" s="88"/>
      <c r="B63" s="9">
        <v>18500000</v>
      </c>
      <c r="C63" s="20" t="s">
        <v>8</v>
      </c>
      <c r="D63" s="6"/>
      <c r="E63" s="18">
        <v>0</v>
      </c>
      <c r="F63" s="9">
        <v>0</v>
      </c>
      <c r="G63" s="16">
        <f t="shared" si="3"/>
        <v>18500000</v>
      </c>
    </row>
    <row r="64" spans="1:7" x14ac:dyDescent="0.35">
      <c r="A64" s="86" t="s">
        <v>83</v>
      </c>
      <c r="B64" s="9">
        <v>500000</v>
      </c>
      <c r="C64" s="20" t="s">
        <v>7</v>
      </c>
      <c r="D64" s="6"/>
      <c r="E64" s="18">
        <v>0</v>
      </c>
      <c r="F64" s="9">
        <v>0</v>
      </c>
      <c r="G64" s="16">
        <f t="shared" si="3"/>
        <v>500000</v>
      </c>
    </row>
    <row r="65" spans="1:7" x14ac:dyDescent="0.35">
      <c r="A65" s="88"/>
      <c r="B65" s="9">
        <v>10000000</v>
      </c>
      <c r="C65" s="20" t="s">
        <v>8</v>
      </c>
      <c r="D65" s="6"/>
      <c r="E65" s="18">
        <v>0</v>
      </c>
      <c r="F65" s="9">
        <v>0</v>
      </c>
      <c r="G65" s="16">
        <f t="shared" si="3"/>
        <v>10000000</v>
      </c>
    </row>
    <row r="66" spans="1:7" x14ac:dyDescent="0.35">
      <c r="A66" s="86" t="s">
        <v>84</v>
      </c>
      <c r="B66" s="9">
        <f>SUM('[2]Prop.Objetivos Políticos'!$G$99:$G$100)</f>
        <v>13354000</v>
      </c>
      <c r="C66" s="20" t="s">
        <v>7</v>
      </c>
      <c r="D66" s="6"/>
      <c r="E66" s="18">
        <v>0</v>
      </c>
      <c r="F66" s="9">
        <v>0</v>
      </c>
      <c r="G66" s="16">
        <f t="shared" si="3"/>
        <v>13354000</v>
      </c>
    </row>
    <row r="67" spans="1:7" x14ac:dyDescent="0.35">
      <c r="A67" s="88"/>
      <c r="B67" s="9">
        <v>10353000</v>
      </c>
      <c r="C67" s="20" t="s">
        <v>8</v>
      </c>
      <c r="D67" s="6"/>
      <c r="E67" s="18">
        <v>0</v>
      </c>
      <c r="F67" s="9">
        <v>0</v>
      </c>
      <c r="G67" s="16">
        <f t="shared" si="3"/>
        <v>10353000</v>
      </c>
    </row>
    <row r="68" spans="1:7" x14ac:dyDescent="0.35">
      <c r="A68" s="86" t="s">
        <v>85</v>
      </c>
      <c r="B68" s="9">
        <f>'[2]Prop.Objetivos Políticos'!$G$105+'[2]Prop.Objetivos Políticos'!$G$106</f>
        <v>25612000</v>
      </c>
      <c r="C68" s="20" t="s">
        <v>7</v>
      </c>
      <c r="D68" s="6"/>
      <c r="E68" s="18">
        <v>0</v>
      </c>
      <c r="F68" s="9">
        <v>0</v>
      </c>
      <c r="G68" s="16">
        <f t="shared" si="3"/>
        <v>25612000</v>
      </c>
    </row>
    <row r="69" spans="1:7" x14ac:dyDescent="0.35">
      <c r="A69" s="88"/>
      <c r="B69" s="9">
        <v>2800000</v>
      </c>
      <c r="C69" s="20" t="s">
        <v>10</v>
      </c>
      <c r="D69" s="74" t="s">
        <v>92</v>
      </c>
      <c r="E69" s="9">
        <v>449106.02</v>
      </c>
      <c r="F69" s="15">
        <v>381740.11700000003</v>
      </c>
      <c r="G69" s="16">
        <f t="shared" si="3"/>
        <v>2350893.98</v>
      </c>
    </row>
    <row r="70" spans="1:7" x14ac:dyDescent="0.35">
      <c r="A70" s="11" t="s">
        <v>91</v>
      </c>
      <c r="B70" s="9">
        <v>1024000</v>
      </c>
      <c r="C70" s="20" t="s">
        <v>4</v>
      </c>
      <c r="D70" s="6"/>
      <c r="E70" s="18">
        <v>0</v>
      </c>
      <c r="F70" s="9">
        <v>0</v>
      </c>
      <c r="G70" s="16">
        <f t="shared" si="3"/>
        <v>1024000</v>
      </c>
    </row>
    <row r="71" spans="1:7" x14ac:dyDescent="0.35">
      <c r="A71" s="11" t="s">
        <v>95</v>
      </c>
      <c r="B71" s="9">
        <v>28798098</v>
      </c>
      <c r="C71" s="20"/>
      <c r="D71" s="6"/>
      <c r="E71" s="18">
        <v>0</v>
      </c>
      <c r="F71" s="9">
        <v>0</v>
      </c>
      <c r="G71" s="16">
        <f t="shared" si="3"/>
        <v>28798098</v>
      </c>
    </row>
    <row r="72" spans="1:7" x14ac:dyDescent="0.35">
      <c r="D72" s="29"/>
      <c r="E72" s="40"/>
      <c r="F72" s="28"/>
    </row>
    <row r="73" spans="1:7" x14ac:dyDescent="0.35">
      <c r="D73" s="29"/>
      <c r="E73" s="40"/>
      <c r="F73" s="28"/>
    </row>
    <row r="74" spans="1:7" x14ac:dyDescent="0.35">
      <c r="B74" s="63">
        <f>SUM(B4:B71)</f>
        <v>851600902</v>
      </c>
      <c r="D74" s="30"/>
      <c r="E74" s="63">
        <f>SUM(E4:E71)</f>
        <v>72406606.429999977</v>
      </c>
      <c r="F74" s="64">
        <f>SUM(F4:F56)</f>
        <v>61163875.357499994</v>
      </c>
    </row>
    <row r="75" spans="1:7" x14ac:dyDescent="0.35">
      <c r="D75" s="29"/>
      <c r="E75" s="40"/>
      <c r="F75" s="28"/>
    </row>
    <row r="76" spans="1:7" x14ac:dyDescent="0.35">
      <c r="D76" s="29"/>
      <c r="E76" s="40"/>
      <c r="F76" s="28"/>
    </row>
    <row r="77" spans="1:7" x14ac:dyDescent="0.35">
      <c r="D77" s="30"/>
      <c r="E77" s="40"/>
      <c r="F77" s="28"/>
    </row>
    <row r="78" spans="1:7" x14ac:dyDescent="0.35">
      <c r="D78" s="29"/>
      <c r="E78" s="40"/>
      <c r="F78" s="28"/>
    </row>
    <row r="79" spans="1:7" x14ac:dyDescent="0.35">
      <c r="D79" s="30"/>
      <c r="E79" s="39"/>
      <c r="F79" s="28"/>
    </row>
    <row r="80" spans="1:7" x14ac:dyDescent="0.35">
      <c r="D80" s="30"/>
      <c r="E80" s="40"/>
      <c r="F80" s="28"/>
    </row>
    <row r="81" spans="4:6" x14ac:dyDescent="0.35">
      <c r="D81" s="30"/>
      <c r="E81" s="40"/>
      <c r="F81" s="28"/>
    </row>
    <row r="82" spans="4:6" x14ac:dyDescent="0.35">
      <c r="D82" s="29"/>
      <c r="E82" s="40"/>
      <c r="F82" s="28"/>
    </row>
    <row r="88" spans="4:6" x14ac:dyDescent="0.35">
      <c r="E88" s="32"/>
      <c r="F88" s="42"/>
    </row>
    <row r="102" spans="5:6" x14ac:dyDescent="0.35">
      <c r="F102" s="42"/>
    </row>
    <row r="104" spans="5:6" x14ac:dyDescent="0.35">
      <c r="F104" s="43"/>
    </row>
    <row r="105" spans="5:6" x14ac:dyDescent="0.35">
      <c r="E105" s="28"/>
      <c r="F105" s="44"/>
    </row>
    <row r="106" spans="5:6" x14ac:dyDescent="0.35">
      <c r="E106" s="45"/>
      <c r="F106" s="42"/>
    </row>
    <row r="107" spans="5:6" x14ac:dyDescent="0.35">
      <c r="F107" s="46"/>
    </row>
    <row r="108" spans="5:6" x14ac:dyDescent="0.35">
      <c r="F108" s="46"/>
    </row>
  </sheetData>
  <mergeCells count="40">
    <mergeCell ref="A18:A20"/>
    <mergeCell ref="C18:C19"/>
    <mergeCell ref="A64:A65"/>
    <mergeCell ref="A68:A69"/>
    <mergeCell ref="A12:A17"/>
    <mergeCell ref="A41:A49"/>
    <mergeCell ref="A38:A40"/>
    <mergeCell ref="A62:A63"/>
    <mergeCell ref="A32:A37"/>
    <mergeCell ref="A66:A67"/>
    <mergeCell ref="A51:A54"/>
    <mergeCell ref="A21:A25"/>
    <mergeCell ref="A26:A31"/>
    <mergeCell ref="B44:B48"/>
    <mergeCell ref="C35:C37"/>
    <mergeCell ref="C44:C48"/>
    <mergeCell ref="A8:A11"/>
    <mergeCell ref="B2:C2"/>
    <mergeCell ref="A4:A7"/>
    <mergeCell ref="C8:C9"/>
    <mergeCell ref="C12:C16"/>
    <mergeCell ref="G44:G48"/>
    <mergeCell ref="B30:B31"/>
    <mergeCell ref="G30:G31"/>
    <mergeCell ref="C26:C28"/>
    <mergeCell ref="C30:C31"/>
    <mergeCell ref="B35:B37"/>
    <mergeCell ref="C33:C34"/>
    <mergeCell ref="G33:G34"/>
    <mergeCell ref="G26:G28"/>
    <mergeCell ref="G35:G37"/>
    <mergeCell ref="H8:H9"/>
    <mergeCell ref="B12:B16"/>
    <mergeCell ref="B18:B19"/>
    <mergeCell ref="B26:B28"/>
    <mergeCell ref="B33:B34"/>
    <mergeCell ref="B8:B9"/>
    <mergeCell ref="G8:G9"/>
    <mergeCell ref="G12:G16"/>
    <mergeCell ref="G18:G19"/>
  </mergeCells>
  <phoneticPr fontId="13" type="noConversion"/>
  <dataValidations count="2">
    <dataValidation type="list" allowBlank="1" showInputMessage="1" showErrorMessage="1" sqref="B44:C44 C35 A41" xr:uid="{74624C83-992F-45E5-9EEF-FAF7A008A55D}">
      <formula1>CONSEJERIA_OOAA</formula1>
    </dataValidation>
    <dataValidation type="list" allowBlank="1" showInputMessage="1" showErrorMessage="1" sqref="A12" xr:uid="{312A290D-8A76-4622-AB1F-1FD225CD91CD}">
      <formula1>INDIRECT(C12)</formula1>
    </dataValidation>
  </dataValidations>
  <pageMargins left="0.7" right="0.7" top="0.75" bottom="0.75" header="0.3" footer="0.3"/>
  <pageSetup paperSize="9" scale="30" orientation="portrait" horizontalDpi="360" verticalDpi="360" r:id="rId1"/>
  <colBreaks count="1" manualBreakCount="1">
    <brk id="7" max="107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6AC73399-30F1-4969-A4AC-99B4E71436CB}">
          <x14:formula1>
            <xm:f>Datos!#REF!</xm:f>
          </x14:formula1>
          <xm:sqref>B2</xm:sqref>
        </x14:dataValidation>
        <x14:dataValidation type="list" errorStyle="warning" allowBlank="1" showInputMessage="1" showErrorMessage="1" xr:uid="{1148FF13-2F50-4DD7-BA13-7DFC9F9B200F}">
          <x14:formula1>
            <xm:f>Datos!$A$2:$A$23</xm:f>
          </x14:formula1>
          <xm:sqref>A4:A5 A50 B40:C43 B25:C25 B4:C7 C8 C30 A18:C18 A38 B57:C68 B20:B22 B54:C54 A64 A57:A62 A66 A68 C23:C26 C69 A70:C128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CA4A-0A1C-4A7E-BC83-3580D2EAC45E}">
  <dimension ref="A1:D2"/>
  <sheetViews>
    <sheetView workbookViewId="0"/>
  </sheetViews>
  <sheetFormatPr baseColWidth="10" defaultRowHeight="14.5" x14ac:dyDescent="0.35"/>
  <sheetData>
    <row r="1" spans="1:4" x14ac:dyDescent="0.35">
      <c r="A1">
        <v>15532972.789999999</v>
      </c>
      <c r="D1">
        <v>65065000</v>
      </c>
    </row>
    <row r="2" spans="1:4" x14ac:dyDescent="0.35">
      <c r="D2">
        <f>D1-A1</f>
        <v>49532027.210000001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"/>
  <sheetViews>
    <sheetView workbookViewId="0">
      <selection activeCell="B1" sqref="B1"/>
    </sheetView>
  </sheetViews>
  <sheetFormatPr baseColWidth="10" defaultRowHeight="14.5" x14ac:dyDescent="0.35"/>
  <cols>
    <col min="1" max="1" width="15.1796875" style="1" bestFit="1" customWidth="1"/>
  </cols>
  <sheetData>
    <row r="1" spans="1:1" x14ac:dyDescent="0.35">
      <c r="A1" s="2" t="s">
        <v>0</v>
      </c>
    </row>
    <row r="2" spans="1:1" x14ac:dyDescent="0.35">
      <c r="A2" t="s">
        <v>3</v>
      </c>
    </row>
    <row r="3" spans="1:1" x14ac:dyDescent="0.35">
      <c r="A3" t="s">
        <v>4</v>
      </c>
    </row>
    <row r="4" spans="1:1" x14ac:dyDescent="0.35">
      <c r="A4" t="s">
        <v>5</v>
      </c>
    </row>
    <row r="5" spans="1:1" x14ac:dyDescent="0.35">
      <c r="A5" t="s">
        <v>24</v>
      </c>
    </row>
    <row r="6" spans="1:1" x14ac:dyDescent="0.35">
      <c r="A6" t="s">
        <v>6</v>
      </c>
    </row>
    <row r="7" spans="1:1" x14ac:dyDescent="0.35">
      <c r="A7" t="s">
        <v>7</v>
      </c>
    </row>
    <row r="8" spans="1:1" x14ac:dyDescent="0.35">
      <c r="A8" t="s">
        <v>8</v>
      </c>
    </row>
    <row r="9" spans="1:1" x14ac:dyDescent="0.35">
      <c r="A9" t="s">
        <v>9</v>
      </c>
    </row>
    <row r="10" spans="1:1" x14ac:dyDescent="0.35">
      <c r="A10" t="s">
        <v>10</v>
      </c>
    </row>
    <row r="11" spans="1:1" x14ac:dyDescent="0.35">
      <c r="A11" t="s">
        <v>11</v>
      </c>
    </row>
    <row r="12" spans="1:1" x14ac:dyDescent="0.35">
      <c r="A12" t="s">
        <v>12</v>
      </c>
    </row>
    <row r="13" spans="1:1" x14ac:dyDescent="0.35">
      <c r="A13" t="s">
        <v>13</v>
      </c>
    </row>
    <row r="14" spans="1:1" x14ac:dyDescent="0.35">
      <c r="A14" t="s">
        <v>14</v>
      </c>
    </row>
    <row r="15" spans="1:1" x14ac:dyDescent="0.35">
      <c r="A15" t="s">
        <v>15</v>
      </c>
    </row>
    <row r="16" spans="1:1" x14ac:dyDescent="0.35">
      <c r="A16" t="s">
        <v>20</v>
      </c>
    </row>
    <row r="17" spans="1:1" x14ac:dyDescent="0.35">
      <c r="A17" t="s">
        <v>25</v>
      </c>
    </row>
    <row r="18" spans="1:1" x14ac:dyDescent="0.35">
      <c r="A18" t="s">
        <v>16</v>
      </c>
    </row>
    <row r="19" spans="1:1" x14ac:dyDescent="0.35">
      <c r="A19" t="s">
        <v>21</v>
      </c>
    </row>
    <row r="20" spans="1:1" x14ac:dyDescent="0.35">
      <c r="A20" t="s">
        <v>17</v>
      </c>
    </row>
    <row r="21" spans="1:1" x14ac:dyDescent="0.35">
      <c r="A21" t="s">
        <v>22</v>
      </c>
    </row>
    <row r="22" spans="1:1" x14ac:dyDescent="0.35">
      <c r="A22" t="s">
        <v>18</v>
      </c>
    </row>
    <row r="23" spans="1:1" x14ac:dyDescent="0.35">
      <c r="A23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D327E7AE371A4BBEF8D529C4C8A439" ma:contentTypeVersion="18" ma:contentTypeDescription="Crear nuevo documento." ma:contentTypeScope="" ma:versionID="9b5bd51580d9a96410b6e30da8f401cf">
  <xsd:schema xmlns:xsd="http://www.w3.org/2001/XMLSchema" xmlns:xs="http://www.w3.org/2001/XMLSchema" xmlns:p="http://schemas.microsoft.com/office/2006/metadata/properties" xmlns:ns2="43e2e9b1-c6ae-4803-b781-d2a023bf22b3" xmlns:ns3="d8c6f3c5-893b-4c7d-99d2-8661c619b9dd" targetNamespace="http://schemas.microsoft.com/office/2006/metadata/properties" ma:root="true" ma:fieldsID="086cb26198bd7dc612b6d36706511a85" ns2:_="" ns3:_="">
    <xsd:import namespace="43e2e9b1-c6ae-4803-b781-d2a023bf22b3"/>
    <xsd:import namespace="d8c6f3c5-893b-4c7d-99d2-8661c619b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2e9b1-c6ae-4803-b781-d2a023bf2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a883893-bd23-4109-b52d-68fc3a543b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6f3c5-893b-4c7d-99d2-8661c619b9d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68f230f-e512-42da-bd74-0ffa1901b459}" ma:internalName="TaxCatchAll" ma:showField="CatchAllData" ma:web="d8c6f3c5-893b-4c7d-99d2-8661c619b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548CD-B7F9-47B3-A3AD-2D72B0541E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e2e9b1-c6ae-4803-b781-d2a023bf22b3"/>
    <ds:schemaRef ds:uri="d8c6f3c5-893b-4c7d-99d2-8661c619b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B484A0-DB53-4AC6-B882-439936D1D0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Op x OOEE</vt:lpstr>
      <vt:lpstr>OP x OOGG</vt:lpstr>
      <vt:lpstr>Hoja1</vt:lpstr>
      <vt:lpstr>Datos</vt:lpstr>
      <vt:lpstr>'Op x OOEE'!Área_de_impresión</vt:lpstr>
      <vt:lpstr>'OP x OOGG'!Área_de_impresión</vt:lpstr>
    </vt:vector>
  </TitlesOfParts>
  <Company>Ineco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Sánchez Sánchez, María Belén</dc:creator>
  <cp:lastModifiedBy>Maria Lopez Tornero</cp:lastModifiedBy>
  <cp:lastPrinted>2024-07-31T11:22:37Z</cp:lastPrinted>
  <dcterms:created xsi:type="dcterms:W3CDTF">2024-05-08T06:43:34Z</dcterms:created>
  <dcterms:modified xsi:type="dcterms:W3CDTF">2025-01-15T13:31:10Z</dcterms:modified>
</cp:coreProperties>
</file>