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Z:\AT_FSE_CLM\1.0 POFSE_14-20CLM\1.9 Matriz_Riesgo\Matriz_ExAnte_CLM\"/>
    </mc:Choice>
  </mc:AlternateContent>
  <workbookProtection workbookAlgorithmName="SHA-512" workbookHashValue="cDv4+OapU4+Bf2aXKPvlM1xRKfbACRefUpqklzrtGqiX7E5taxjRsL+j8ZWYzJruBCvQFwldaY8CowzpYTHqgg==" workbookSaltValue="IIEzydQOl6IZZubyXXwhtw==" workbookSpinCount="100000" lockStructure="1"/>
  <bookViews>
    <workbookView xWindow="0" yWindow="0" windowWidth="19200" windowHeight="11640" tabRatio="847"/>
  </bookViews>
  <sheets>
    <sheet name="INSTRUCCIONES" sheetId="4" r:id="rId1"/>
    <sheet name="Subvenciones Prob." sheetId="15" r:id="rId2"/>
    <sheet name="Subvenciones Controles" sheetId="7" r:id="rId3"/>
    <sheet name="Contratación Prob." sheetId="16" r:id="rId4"/>
    <sheet name="Contratación Controles" sheetId="18" r:id="rId5"/>
    <sheet name="Gestión Directa Prob." sheetId="17" r:id="rId6"/>
    <sheet name="Gestión Directa Controles" sheetId="8" r:id="rId7"/>
    <sheet name="INFORME" sheetId="5" r:id="rId8"/>
  </sheets>
  <definedNames>
    <definedName name="_xlnm._FilterDatabase" localSheetId="6" hidden="1">'Gestión Directa Controles'!$A$8:$L$8</definedName>
    <definedName name="_xlnm._FilterDatabase" localSheetId="2" hidden="1">'Subvenciones Controles'!$B$8:$L$8</definedName>
    <definedName name="_xlnm.Print_Area" localSheetId="3">'Contratación Prob.'!$B$1:$U$55</definedName>
    <definedName name="_xlnm.Print_Area" localSheetId="6">'Gestión Directa Controles'!$A$2:$L$42</definedName>
    <definedName name="_xlnm.Print_Area" localSheetId="5">'Gestión Directa Prob.'!$A$1:$U$46</definedName>
    <definedName name="_xlnm.Print_Area" localSheetId="0">INSTRUCCIONES!$B$1:$E$56</definedName>
    <definedName name="_xlnm.Print_Area" localSheetId="2">'Subvenciones Controles'!$B$1:$L$30</definedName>
    <definedName name="_xlnm.Print_Area" localSheetId="1">'Subvenciones Prob.'!$B$1:$U$38</definedName>
    <definedName name="_xlnm.Print_Titles" localSheetId="4">'Contratación Controles'!$7:$8</definedName>
    <definedName name="_xlnm.Print_Titles" localSheetId="3">'Contratación Prob.'!$16:$17</definedName>
    <definedName name="_xlnm.Print_Titles" localSheetId="6">'Gestión Directa Controles'!$7:$8</definedName>
    <definedName name="_xlnm.Print_Titles" localSheetId="5">'Gestión Directa Prob.'!$19:$19</definedName>
    <definedName name="_xlnm.Print_Titles" localSheetId="2">'Subvenciones Controles'!$7:$8</definedName>
    <definedName name="_xlnm.Print_Titles" localSheetId="1">'Subvenciones Prob.'!$16:$17</definedName>
  </definedNames>
  <calcPr calcId="152511"/>
</workbook>
</file>

<file path=xl/calcChain.xml><?xml version="1.0" encoding="utf-8"?>
<calcChain xmlns="http://schemas.openxmlformats.org/spreadsheetml/2006/main">
  <c r="Q27" i="17" l="1"/>
  <c r="N27" i="17"/>
  <c r="K27" i="17"/>
  <c r="H27" i="17"/>
  <c r="E27" i="17"/>
  <c r="K21" i="17"/>
  <c r="K22" i="17"/>
  <c r="K23" i="17"/>
  <c r="K24" i="17"/>
  <c r="K25" i="17"/>
  <c r="K26" i="17"/>
  <c r="K28" i="17"/>
  <c r="K29" i="17"/>
  <c r="K30" i="17"/>
  <c r="K31" i="17"/>
  <c r="K32" i="17"/>
  <c r="K33" i="17"/>
  <c r="K34" i="17"/>
  <c r="K35" i="17"/>
  <c r="P35" i="17"/>
  <c r="R35" i="17" s="1"/>
  <c r="S35" i="17" s="1"/>
  <c r="T35" i="17" s="1"/>
  <c r="E27" i="8" s="1"/>
  <c r="K36" i="17"/>
  <c r="K37" i="17"/>
  <c r="K38" i="17"/>
  <c r="K39" i="17"/>
  <c r="K40" i="17"/>
  <c r="K41" i="17"/>
  <c r="K42" i="17"/>
  <c r="K43" i="17"/>
  <c r="K44" i="17"/>
  <c r="K45" i="17"/>
  <c r="K46" i="17"/>
  <c r="K20" i="17"/>
  <c r="H21" i="17"/>
  <c r="H22" i="17"/>
  <c r="H23" i="17"/>
  <c r="H24" i="17"/>
  <c r="H25" i="17"/>
  <c r="H26" i="17"/>
  <c r="H28" i="17"/>
  <c r="H29" i="17"/>
  <c r="H30" i="17"/>
  <c r="H31" i="17"/>
  <c r="H32" i="17"/>
  <c r="H33" i="17"/>
  <c r="H34" i="17"/>
  <c r="H35" i="17"/>
  <c r="H36" i="17"/>
  <c r="H37" i="17"/>
  <c r="H38" i="17"/>
  <c r="H39" i="17"/>
  <c r="H40" i="17"/>
  <c r="H41" i="17"/>
  <c r="H42" i="17"/>
  <c r="H43" i="17"/>
  <c r="H44" i="17"/>
  <c r="H45" i="17"/>
  <c r="H46" i="17"/>
  <c r="H20" i="17"/>
  <c r="E21" i="17"/>
  <c r="E22" i="17"/>
  <c r="E23" i="17"/>
  <c r="E24" i="17"/>
  <c r="E25" i="17"/>
  <c r="E26" i="17"/>
  <c r="E28" i="17"/>
  <c r="E29" i="17"/>
  <c r="E30" i="17"/>
  <c r="E31" i="17"/>
  <c r="E32" i="17"/>
  <c r="E33" i="17"/>
  <c r="E34" i="17"/>
  <c r="E35" i="17"/>
  <c r="E36" i="17"/>
  <c r="E37" i="17"/>
  <c r="E38" i="17"/>
  <c r="E39" i="17"/>
  <c r="E40" i="17"/>
  <c r="P40" i="17"/>
  <c r="R40" i="17" s="1"/>
  <c r="S40" i="17" s="1"/>
  <c r="T40" i="17" s="1"/>
  <c r="E32" i="8" s="1"/>
  <c r="J32" i="8" s="1"/>
  <c r="E41" i="17"/>
  <c r="E42" i="17"/>
  <c r="E43" i="17"/>
  <c r="E44" i="17"/>
  <c r="E45" i="17"/>
  <c r="E46" i="17"/>
  <c r="E20" i="17"/>
  <c r="K19" i="16"/>
  <c r="K20" i="16"/>
  <c r="K21" i="16"/>
  <c r="K22" i="16"/>
  <c r="K23" i="16"/>
  <c r="K24" i="16"/>
  <c r="K25" i="16"/>
  <c r="K26" i="16"/>
  <c r="K27" i="16"/>
  <c r="K28" i="16"/>
  <c r="K29" i="16"/>
  <c r="K30" i="16"/>
  <c r="K31" i="16"/>
  <c r="K32" i="16"/>
  <c r="K33" i="16"/>
  <c r="K34" i="16"/>
  <c r="K35" i="16"/>
  <c r="K36" i="16"/>
  <c r="K37" i="16"/>
  <c r="K38" i="16"/>
  <c r="K39" i="16"/>
  <c r="K40" i="16"/>
  <c r="K41" i="16"/>
  <c r="K42" i="16"/>
  <c r="K43" i="16"/>
  <c r="K44" i="16"/>
  <c r="K45" i="16"/>
  <c r="K46" i="16"/>
  <c r="K47" i="16"/>
  <c r="K48" i="16"/>
  <c r="P48" i="16"/>
  <c r="R48" i="16" s="1"/>
  <c r="S48" i="16" s="1"/>
  <c r="K49" i="16"/>
  <c r="K50" i="16"/>
  <c r="K51" i="16"/>
  <c r="K52" i="16"/>
  <c r="K53" i="16"/>
  <c r="K54" i="16"/>
  <c r="K55" i="16"/>
  <c r="K18" i="16"/>
  <c r="H19" i="16"/>
  <c r="H20" i="16"/>
  <c r="H21" i="16"/>
  <c r="H22" i="16"/>
  <c r="H23" i="16"/>
  <c r="H24" i="16"/>
  <c r="H25" i="16"/>
  <c r="H26" i="16"/>
  <c r="H27" i="16"/>
  <c r="H28" i="16"/>
  <c r="H29" i="16"/>
  <c r="H30" i="16"/>
  <c r="H31" i="16"/>
  <c r="H32" i="16"/>
  <c r="H33" i="16"/>
  <c r="H34" i="16"/>
  <c r="H35" i="16"/>
  <c r="H36" i="16"/>
  <c r="H37" i="16"/>
  <c r="H38" i="16"/>
  <c r="H39" i="16"/>
  <c r="H40" i="16"/>
  <c r="H41" i="16"/>
  <c r="H42" i="16"/>
  <c r="H43" i="16"/>
  <c r="H44" i="16"/>
  <c r="H45" i="16"/>
  <c r="H46" i="16"/>
  <c r="H47" i="16"/>
  <c r="H48" i="16"/>
  <c r="H49" i="16"/>
  <c r="H50" i="16"/>
  <c r="H51" i="16"/>
  <c r="H52" i="16"/>
  <c r="H53" i="16"/>
  <c r="H54" i="16"/>
  <c r="H55" i="16"/>
  <c r="H18" i="16"/>
  <c r="E19" i="16"/>
  <c r="E20" i="16"/>
  <c r="E21" i="16"/>
  <c r="E22" i="16"/>
  <c r="E23" i="16"/>
  <c r="E24" i="16"/>
  <c r="E25" i="16"/>
  <c r="E26" i="16"/>
  <c r="E27" i="16"/>
  <c r="E28" i="16"/>
  <c r="E29" i="16"/>
  <c r="E30" i="16"/>
  <c r="E31" i="16"/>
  <c r="E32" i="16"/>
  <c r="P32" i="16"/>
  <c r="R32" i="16"/>
  <c r="S32" i="16" s="1"/>
  <c r="E33" i="16"/>
  <c r="E34" i="16"/>
  <c r="E35" i="16"/>
  <c r="E36" i="16"/>
  <c r="E37" i="16"/>
  <c r="E38" i="16"/>
  <c r="E39" i="16"/>
  <c r="E40" i="16"/>
  <c r="E41" i="16"/>
  <c r="E42" i="16"/>
  <c r="E43" i="16"/>
  <c r="E44" i="16"/>
  <c r="E45" i="16"/>
  <c r="E46" i="16"/>
  <c r="E47" i="16"/>
  <c r="E48" i="16"/>
  <c r="E49" i="16"/>
  <c r="E50" i="16"/>
  <c r="E51" i="16"/>
  <c r="E52" i="16"/>
  <c r="E53" i="16"/>
  <c r="E54" i="16"/>
  <c r="E55" i="16"/>
  <c r="E18" i="16"/>
  <c r="P28" i="16"/>
  <c r="R28" i="16" s="1"/>
  <c r="S28" i="16" s="1"/>
  <c r="K19" i="15"/>
  <c r="K20" i="15"/>
  <c r="K21" i="15"/>
  <c r="K22" i="15"/>
  <c r="K23" i="15"/>
  <c r="K24" i="15"/>
  <c r="K25" i="15"/>
  <c r="K26" i="15"/>
  <c r="K27" i="15"/>
  <c r="K28" i="15"/>
  <c r="K29" i="15"/>
  <c r="K30" i="15"/>
  <c r="K31" i="15"/>
  <c r="K32" i="15"/>
  <c r="K33" i="15"/>
  <c r="K34" i="15"/>
  <c r="K35" i="15"/>
  <c r="K36" i="15"/>
  <c r="K37" i="15"/>
  <c r="K38" i="15"/>
  <c r="K18" i="15"/>
  <c r="H19" i="15"/>
  <c r="H20" i="15"/>
  <c r="H21" i="15"/>
  <c r="H22" i="15"/>
  <c r="H23" i="15"/>
  <c r="H24" i="15"/>
  <c r="H25" i="15"/>
  <c r="H26" i="15"/>
  <c r="H27" i="15"/>
  <c r="H28" i="15"/>
  <c r="H29" i="15"/>
  <c r="H30" i="15"/>
  <c r="H31" i="15"/>
  <c r="H32" i="15"/>
  <c r="H33" i="15"/>
  <c r="H34" i="15"/>
  <c r="H35" i="15"/>
  <c r="H36" i="15"/>
  <c r="H37" i="15"/>
  <c r="H38" i="15"/>
  <c r="H18" i="15"/>
  <c r="E19" i="15"/>
  <c r="E20" i="15"/>
  <c r="E21" i="15"/>
  <c r="E22" i="15"/>
  <c r="E23" i="15"/>
  <c r="E24" i="15"/>
  <c r="E25" i="15"/>
  <c r="E26" i="15"/>
  <c r="E27" i="15"/>
  <c r="E28" i="15"/>
  <c r="E29" i="15"/>
  <c r="E30" i="15"/>
  <c r="E31" i="15"/>
  <c r="E32" i="15"/>
  <c r="E33" i="15"/>
  <c r="E34" i="15"/>
  <c r="E35" i="15"/>
  <c r="E36" i="15"/>
  <c r="E37" i="15"/>
  <c r="E38" i="15"/>
  <c r="E18" i="15"/>
  <c r="P36" i="16"/>
  <c r="R36" i="16" s="1"/>
  <c r="S36" i="16" s="1"/>
  <c r="P19" i="16"/>
  <c r="R19" i="16" s="1"/>
  <c r="S19" i="16" s="1"/>
  <c r="E8" i="15"/>
  <c r="P19" i="15"/>
  <c r="R19" i="15" s="1"/>
  <c r="S19" i="15" s="1"/>
  <c r="T19" i="15" s="1"/>
  <c r="E10" i="7" s="1"/>
  <c r="J10" i="7" s="1"/>
  <c r="Q46" i="17"/>
  <c r="N46" i="17"/>
  <c r="P46" i="17"/>
  <c r="R46" i="17" s="1"/>
  <c r="S46" i="17" s="1"/>
  <c r="T46" i="17" s="1"/>
  <c r="E41" i="8" s="1"/>
  <c r="G41" i="8" s="1"/>
  <c r="K41" i="8" s="1"/>
  <c r="E40" i="5" s="1"/>
  <c r="Q45" i="17"/>
  <c r="N45" i="17"/>
  <c r="P45" i="17"/>
  <c r="R45" i="17" s="1"/>
  <c r="S45" i="17" s="1"/>
  <c r="T45" i="17" s="1"/>
  <c r="E40" i="8" s="1"/>
  <c r="Q44" i="17"/>
  <c r="N44" i="17"/>
  <c r="P44" i="17"/>
  <c r="R44" i="17" s="1"/>
  <c r="S44" i="17" s="1"/>
  <c r="T44" i="17" s="1"/>
  <c r="E39" i="8" s="1"/>
  <c r="Q43" i="17"/>
  <c r="N43" i="17"/>
  <c r="P43" i="17"/>
  <c r="R43" i="17" s="1"/>
  <c r="S43" i="17" s="1"/>
  <c r="T43" i="17" s="1"/>
  <c r="E38" i="8" s="1"/>
  <c r="J38" i="8" s="1"/>
  <c r="Q42" i="17"/>
  <c r="N42" i="17"/>
  <c r="P42" i="17"/>
  <c r="R42" i="17" s="1"/>
  <c r="S42" i="17" s="1"/>
  <c r="T42" i="17" s="1"/>
  <c r="E37" i="8" s="1"/>
  <c r="J37" i="8" s="1"/>
  <c r="Q41" i="17"/>
  <c r="N41" i="17"/>
  <c r="Q40" i="17"/>
  <c r="N40" i="17"/>
  <c r="Q39" i="17"/>
  <c r="N39" i="17"/>
  <c r="P39" i="17"/>
  <c r="R39" i="17" s="1"/>
  <c r="S39" i="17" s="1"/>
  <c r="T39" i="17" s="1"/>
  <c r="E31" i="8" s="1"/>
  <c r="J31" i="8" s="1"/>
  <c r="Q38" i="17"/>
  <c r="N38" i="17"/>
  <c r="P38" i="17"/>
  <c r="R38" i="17" s="1"/>
  <c r="S38" i="17" s="1"/>
  <c r="T38" i="17"/>
  <c r="E30" i="8" s="1"/>
  <c r="G30" i="8" s="1"/>
  <c r="K30" i="8" s="1"/>
  <c r="E33" i="5" s="1"/>
  <c r="Q37" i="17"/>
  <c r="N37" i="17"/>
  <c r="Q36" i="17"/>
  <c r="N36" i="17"/>
  <c r="P36" i="17"/>
  <c r="R36" i="17" s="1"/>
  <c r="S36" i="17" s="1"/>
  <c r="T36" i="17" s="1"/>
  <c r="E28" i="8" s="1"/>
  <c r="J28" i="8" s="1"/>
  <c r="Q35" i="17"/>
  <c r="N35" i="17"/>
  <c r="Q34" i="17"/>
  <c r="N34" i="17"/>
  <c r="P34" i="17"/>
  <c r="R34" i="17"/>
  <c r="S34" i="17" s="1"/>
  <c r="T34" i="17" s="1"/>
  <c r="E26" i="8" s="1"/>
  <c r="J26" i="8" s="1"/>
  <c r="Q33" i="17"/>
  <c r="N33" i="17"/>
  <c r="Q32" i="17"/>
  <c r="N32" i="17"/>
  <c r="P32" i="17"/>
  <c r="R32" i="17" s="1"/>
  <c r="S32" i="17" s="1"/>
  <c r="T32" i="17" s="1"/>
  <c r="E21" i="8" s="1"/>
  <c r="J21" i="8" s="1"/>
  <c r="Q31" i="17"/>
  <c r="N31" i="17"/>
  <c r="P31" i="17"/>
  <c r="R31" i="17" s="1"/>
  <c r="S31" i="17" s="1"/>
  <c r="T31" i="17" s="1"/>
  <c r="E20" i="8" s="1"/>
  <c r="J20" i="8" s="1"/>
  <c r="Q30" i="17"/>
  <c r="N30" i="17"/>
  <c r="Q29" i="17"/>
  <c r="N29" i="17"/>
  <c r="P29" i="17"/>
  <c r="R29" i="17"/>
  <c r="S29" i="17" s="1"/>
  <c r="T29" i="17" s="1"/>
  <c r="E18" i="8" s="1"/>
  <c r="J18" i="8" s="1"/>
  <c r="Q28" i="17"/>
  <c r="N28" i="17"/>
  <c r="Q26" i="17"/>
  <c r="N26" i="17"/>
  <c r="P26" i="17"/>
  <c r="R26" i="17" s="1"/>
  <c r="S26" i="17" s="1"/>
  <c r="T26" i="17" s="1"/>
  <c r="E15" i="8" s="1"/>
  <c r="J15" i="8" s="1"/>
  <c r="Q25" i="17"/>
  <c r="N25" i="17"/>
  <c r="P25" i="17"/>
  <c r="R25" i="17" s="1"/>
  <c r="S25" i="17" s="1"/>
  <c r="T25" i="17" s="1"/>
  <c r="E14" i="8" s="1"/>
  <c r="J14" i="8" s="1"/>
  <c r="Q24" i="17"/>
  <c r="N24" i="17"/>
  <c r="P24" i="17"/>
  <c r="R24" i="17" s="1"/>
  <c r="S24" i="17" s="1"/>
  <c r="T24" i="17" s="1"/>
  <c r="E13" i="8" s="1"/>
  <c r="Q23" i="17"/>
  <c r="N23" i="17"/>
  <c r="Q22" i="17"/>
  <c r="N22" i="17"/>
  <c r="P22" i="17"/>
  <c r="R22" i="17" s="1"/>
  <c r="S22" i="17" s="1"/>
  <c r="T22" i="17" s="1"/>
  <c r="E11" i="8" s="1"/>
  <c r="J11" i="8" s="1"/>
  <c r="Q21" i="17"/>
  <c r="N21" i="17"/>
  <c r="P21" i="17"/>
  <c r="R21" i="17" s="1"/>
  <c r="S21" i="17" s="1"/>
  <c r="T21" i="17" s="1"/>
  <c r="E10" i="8" s="1"/>
  <c r="J10" i="8" s="1"/>
  <c r="Q20" i="17"/>
  <c r="N20" i="17"/>
  <c r="P20" i="17"/>
  <c r="R20" i="17" s="1"/>
  <c r="S20" i="17" s="1"/>
  <c r="T20" i="17" s="1"/>
  <c r="E9" i="8" s="1"/>
  <c r="E10" i="17"/>
  <c r="N39" i="16"/>
  <c r="P39" i="16"/>
  <c r="R39" i="16" s="1"/>
  <c r="S39" i="16" s="1"/>
  <c r="Q39" i="16"/>
  <c r="N40" i="16"/>
  <c r="Q40" i="16"/>
  <c r="N41" i="16"/>
  <c r="Q41" i="16"/>
  <c r="N42" i="16"/>
  <c r="Q42" i="16"/>
  <c r="N43" i="16"/>
  <c r="Q43" i="16"/>
  <c r="N44" i="16"/>
  <c r="Q44" i="16"/>
  <c r="N45" i="16"/>
  <c r="Q45" i="16"/>
  <c r="N46" i="16"/>
  <c r="Q46" i="16"/>
  <c r="N47" i="16"/>
  <c r="Q47" i="16"/>
  <c r="N48" i="16"/>
  <c r="Q48" i="16"/>
  <c r="N49" i="16"/>
  <c r="Q49" i="16"/>
  <c r="N50" i="16"/>
  <c r="Q50" i="16"/>
  <c r="N51" i="16"/>
  <c r="Q51" i="16"/>
  <c r="N52" i="16"/>
  <c r="Q52" i="16"/>
  <c r="N53" i="16"/>
  <c r="Q53" i="16"/>
  <c r="N54" i="16"/>
  <c r="Q54" i="16"/>
  <c r="N55" i="16"/>
  <c r="P55" i="16"/>
  <c r="R55" i="16"/>
  <c r="S55" i="16" s="1"/>
  <c r="Q55" i="16"/>
  <c r="Q38" i="16"/>
  <c r="N38" i="16"/>
  <c r="Q37" i="16"/>
  <c r="N37" i="16"/>
  <c r="Q36" i="16"/>
  <c r="N36" i="16"/>
  <c r="Q35" i="16"/>
  <c r="N35" i="16"/>
  <c r="P35" i="16"/>
  <c r="R35" i="16" s="1"/>
  <c r="S35" i="16" s="1"/>
  <c r="Q34" i="16"/>
  <c r="N34" i="16"/>
  <c r="Q33" i="16"/>
  <c r="N33" i="16"/>
  <c r="Q32" i="16"/>
  <c r="N32" i="16"/>
  <c r="Q31" i="16"/>
  <c r="N31" i="16"/>
  <c r="Q30" i="16"/>
  <c r="N30" i="16"/>
  <c r="Q29" i="16"/>
  <c r="N29" i="16"/>
  <c r="Q28" i="16"/>
  <c r="N28" i="16"/>
  <c r="Q27" i="16"/>
  <c r="N27" i="16"/>
  <c r="P27" i="16"/>
  <c r="R27" i="16" s="1"/>
  <c r="S27" i="16" s="1"/>
  <c r="Q26" i="16"/>
  <c r="N26" i="16"/>
  <c r="Q25" i="16"/>
  <c r="N25" i="16"/>
  <c r="Q24" i="16"/>
  <c r="N24" i="16"/>
  <c r="P24" i="16"/>
  <c r="R24" i="16"/>
  <c r="S24" i="16" s="1"/>
  <c r="Q23" i="16"/>
  <c r="N23" i="16"/>
  <c r="P23" i="16"/>
  <c r="R23" i="16" s="1"/>
  <c r="S23" i="16" s="1"/>
  <c r="Q22" i="16"/>
  <c r="N22" i="16"/>
  <c r="Q21" i="16"/>
  <c r="N21" i="16"/>
  <c r="Q20" i="16"/>
  <c r="N20" i="16"/>
  <c r="P20" i="16"/>
  <c r="R20" i="16" s="1"/>
  <c r="S20" i="16" s="1"/>
  <c r="Q19" i="16"/>
  <c r="N19" i="16"/>
  <c r="Q18" i="16"/>
  <c r="N18" i="16"/>
  <c r="E8" i="16"/>
  <c r="Q38" i="15"/>
  <c r="Q37" i="15"/>
  <c r="Q36" i="15"/>
  <c r="Q35" i="15"/>
  <c r="Q34" i="15"/>
  <c r="Q33" i="15"/>
  <c r="Q32" i="15"/>
  <c r="Q31" i="15"/>
  <c r="Q30" i="15"/>
  <c r="Q29" i="15"/>
  <c r="Q28" i="15"/>
  <c r="Q27" i="15"/>
  <c r="Q26" i="15"/>
  <c r="Q25" i="15"/>
  <c r="Q24" i="15"/>
  <c r="Q23" i="15"/>
  <c r="Q22" i="15"/>
  <c r="Q21" i="15"/>
  <c r="Q20" i="15"/>
  <c r="Q19" i="15"/>
  <c r="N18" i="15"/>
  <c r="Q18" i="15"/>
  <c r="N19" i="15"/>
  <c r="N20" i="15"/>
  <c r="N21" i="15"/>
  <c r="N22" i="15"/>
  <c r="N23" i="15"/>
  <c r="N24" i="15"/>
  <c r="N25" i="15"/>
  <c r="N26" i="15"/>
  <c r="N27" i="15"/>
  <c r="N28" i="15"/>
  <c r="N29" i="15"/>
  <c r="N30" i="15"/>
  <c r="N31" i="15"/>
  <c r="N32" i="15"/>
  <c r="N33" i="15"/>
  <c r="N34" i="15"/>
  <c r="N35" i="15"/>
  <c r="N36" i="15"/>
  <c r="N37" i="15"/>
  <c r="N38" i="15"/>
  <c r="P30" i="17"/>
  <c r="R30" i="17"/>
  <c r="S30" i="17" s="1"/>
  <c r="T30" i="17" s="1"/>
  <c r="E19" i="8" s="1"/>
  <c r="J19" i="8" s="1"/>
  <c r="P28" i="17"/>
  <c r="R28" i="17" s="1"/>
  <c r="S28" i="17" s="1"/>
  <c r="T28" i="17" s="1"/>
  <c r="E17" i="8" s="1"/>
  <c r="P23" i="17"/>
  <c r="R23" i="17"/>
  <c r="S23" i="17" s="1"/>
  <c r="T23" i="17" s="1"/>
  <c r="E12" i="8" s="1"/>
  <c r="J12" i="8" s="1"/>
  <c r="P44" i="16"/>
  <c r="R44" i="16" s="1"/>
  <c r="S44" i="16" s="1"/>
  <c r="P31" i="16"/>
  <c r="R31" i="16" s="1"/>
  <c r="S31" i="16" s="1"/>
  <c r="P43" i="16"/>
  <c r="R43" i="16"/>
  <c r="S43" i="16" s="1"/>
  <c r="P47" i="16"/>
  <c r="R47" i="16"/>
  <c r="S47" i="16" s="1"/>
  <c r="P51" i="16"/>
  <c r="R51" i="16" s="1"/>
  <c r="S51" i="16" s="1"/>
  <c r="P37" i="17"/>
  <c r="R37" i="17" s="1"/>
  <c r="S37" i="17" s="1"/>
  <c r="T37" i="17" s="1"/>
  <c r="E29" i="8" s="1"/>
  <c r="J29" i="8" s="1"/>
  <c r="P33" i="17"/>
  <c r="R33" i="17" s="1"/>
  <c r="S33" i="17" s="1"/>
  <c r="T33" i="17" s="1"/>
  <c r="E22" i="8" s="1"/>
  <c r="P41" i="17"/>
  <c r="R41" i="17" s="1"/>
  <c r="S41" i="17" s="1"/>
  <c r="T41" i="17" s="1"/>
  <c r="E36" i="8" s="1"/>
  <c r="J36" i="8" s="1"/>
  <c r="P18" i="16"/>
  <c r="R18" i="16" s="1"/>
  <c r="S18" i="16" s="1"/>
  <c r="P53" i="16"/>
  <c r="R53" i="16" s="1"/>
  <c r="S53" i="16" s="1"/>
  <c r="P49" i="16"/>
  <c r="R49" i="16"/>
  <c r="S49" i="16" s="1"/>
  <c r="P41" i="16"/>
  <c r="R41" i="16"/>
  <c r="S41" i="16" s="1"/>
  <c r="P25" i="16"/>
  <c r="R25" i="16" s="1"/>
  <c r="S25" i="16" s="1"/>
  <c r="P38" i="16"/>
  <c r="R38" i="16" s="1"/>
  <c r="S38" i="16" s="1"/>
  <c r="P34" i="16"/>
  <c r="R34" i="16" s="1"/>
  <c r="S34" i="16" s="1"/>
  <c r="P30" i="16"/>
  <c r="R30" i="16" s="1"/>
  <c r="S30" i="16" s="1"/>
  <c r="P26" i="16"/>
  <c r="R26" i="16" s="1"/>
  <c r="S26" i="16" s="1"/>
  <c r="P22" i="16"/>
  <c r="R22" i="16" s="1"/>
  <c r="S22" i="16" s="1"/>
  <c r="P45" i="16"/>
  <c r="R45" i="16"/>
  <c r="S45" i="16" s="1"/>
  <c r="P21" i="16"/>
  <c r="R21" i="16"/>
  <c r="S21" i="16" s="1"/>
  <c r="P52" i="16"/>
  <c r="R52" i="16" s="1"/>
  <c r="S52" i="16" s="1"/>
  <c r="P54" i="16"/>
  <c r="R54" i="16" s="1"/>
  <c r="S54" i="16" s="1"/>
  <c r="P50" i="16"/>
  <c r="R50" i="16" s="1"/>
  <c r="S50" i="16" s="1"/>
  <c r="P29" i="16"/>
  <c r="R29" i="16" s="1"/>
  <c r="S29" i="16" s="1"/>
  <c r="P33" i="16"/>
  <c r="R33" i="16" s="1"/>
  <c r="S33" i="16" s="1"/>
  <c r="P37" i="16"/>
  <c r="R37" i="16"/>
  <c r="S37" i="16" s="1"/>
  <c r="P46" i="16"/>
  <c r="R46" i="16"/>
  <c r="S46" i="16" s="1"/>
  <c r="P42" i="16"/>
  <c r="R42" i="16" s="1"/>
  <c r="S42" i="16" s="1"/>
  <c r="P40" i="16"/>
  <c r="R40" i="16" s="1"/>
  <c r="S40" i="16" s="1"/>
  <c r="P38" i="15"/>
  <c r="R38" i="15" s="1"/>
  <c r="S38" i="15" s="1"/>
  <c r="T38" i="15" s="1"/>
  <c r="E29" i="7" s="1"/>
  <c r="J29" i="7" s="1"/>
  <c r="P28" i="15"/>
  <c r="R28" i="15" s="1"/>
  <c r="S28" i="15" s="1"/>
  <c r="T28" i="15" s="1"/>
  <c r="E19" i="7" s="1"/>
  <c r="J19" i="7" s="1"/>
  <c r="P26" i="15"/>
  <c r="R26" i="15"/>
  <c r="S26" i="15" s="1"/>
  <c r="T26" i="15" s="1"/>
  <c r="E17" i="7" s="1"/>
  <c r="P29" i="15"/>
  <c r="R29" i="15" s="1"/>
  <c r="S29" i="15" s="1"/>
  <c r="T29" i="15" s="1"/>
  <c r="E20" i="7" s="1"/>
  <c r="J20" i="7" s="1"/>
  <c r="P25" i="15"/>
  <c r="R25" i="15" s="1"/>
  <c r="S25" i="15" s="1"/>
  <c r="T25" i="15" s="1"/>
  <c r="E16" i="7" s="1"/>
  <c r="P32" i="15"/>
  <c r="R32" i="15" s="1"/>
  <c r="S32" i="15" s="1"/>
  <c r="T32" i="15" s="1"/>
  <c r="E23" i="7" s="1"/>
  <c r="P23" i="15"/>
  <c r="R23" i="15"/>
  <c r="S23" i="15" s="1"/>
  <c r="T23" i="15" s="1"/>
  <c r="E14" i="7" s="1"/>
  <c r="P35" i="15"/>
  <c r="R35" i="15" s="1"/>
  <c r="S35" i="15" s="1"/>
  <c r="T35" i="15" s="1"/>
  <c r="E26" i="7" s="1"/>
  <c r="P33" i="15"/>
  <c r="R33" i="15" s="1"/>
  <c r="S33" i="15"/>
  <c r="T33" i="15" s="1"/>
  <c r="E24" i="7" s="1"/>
  <c r="J24" i="7" s="1"/>
  <c r="P22" i="15"/>
  <c r="R22" i="15" s="1"/>
  <c r="S22" i="15" s="1"/>
  <c r="T22" i="15" s="1"/>
  <c r="E13" i="7" s="1"/>
  <c r="J13" i="7" s="1"/>
  <c r="P37" i="15"/>
  <c r="R37" i="15" s="1"/>
  <c r="S37" i="15"/>
  <c r="T37" i="15"/>
  <c r="E28" i="7" s="1"/>
  <c r="J28" i="7" s="1"/>
  <c r="P27" i="15"/>
  <c r="R27" i="15"/>
  <c r="S27" i="15" s="1"/>
  <c r="T27" i="15" s="1"/>
  <c r="E18" i="7" s="1"/>
  <c r="J18" i="7" s="1"/>
  <c r="P36" i="15"/>
  <c r="R36" i="15" s="1"/>
  <c r="S36" i="15" s="1"/>
  <c r="T36" i="15" s="1"/>
  <c r="E27" i="7" s="1"/>
  <c r="J27" i="7" s="1"/>
  <c r="P30" i="15"/>
  <c r="R30" i="15"/>
  <c r="S30" i="15" s="1"/>
  <c r="T30" i="15" s="1"/>
  <c r="E21" i="7" s="1"/>
  <c r="J21" i="7" s="1"/>
  <c r="P21" i="15"/>
  <c r="R21" i="15" s="1"/>
  <c r="S21" i="15" s="1"/>
  <c r="T21" i="15"/>
  <c r="E12" i="7" s="1"/>
  <c r="J12" i="7" s="1"/>
  <c r="P24" i="15"/>
  <c r="R24" i="15"/>
  <c r="S24" i="15"/>
  <c r="T24" i="15" s="1"/>
  <c r="E15" i="7" s="1"/>
  <c r="G15" i="7" s="1"/>
  <c r="K15" i="7" s="1"/>
  <c r="E7" i="5" s="1"/>
  <c r="P31" i="15"/>
  <c r="R31" i="15" s="1"/>
  <c r="S31" i="15" s="1"/>
  <c r="T31" i="15" s="1"/>
  <c r="E22" i="7" s="1"/>
  <c r="J22" i="7" s="1"/>
  <c r="P34" i="15"/>
  <c r="R34" i="15" s="1"/>
  <c r="S34" i="15" s="1"/>
  <c r="T34" i="15" s="1"/>
  <c r="E25" i="7" s="1"/>
  <c r="P20" i="15"/>
  <c r="R20" i="15"/>
  <c r="S20" i="15" s="1"/>
  <c r="T20" i="15" s="1"/>
  <c r="E11" i="7" s="1"/>
  <c r="J11" i="7" s="1"/>
  <c r="P18" i="15"/>
  <c r="R18" i="15" s="1"/>
  <c r="S18" i="15" s="1"/>
  <c r="T18" i="15" s="1"/>
  <c r="E9" i="7" s="1"/>
  <c r="P27" i="17"/>
  <c r="R27" i="17" s="1"/>
  <c r="S27" i="17" s="1"/>
  <c r="T27" i="17" s="1"/>
  <c r="E16" i="8" s="1"/>
  <c r="J16" i="8" s="1"/>
  <c r="T52" i="16"/>
  <c r="E43" i="18"/>
  <c r="T36" i="16"/>
  <c r="E27" i="18" s="1"/>
  <c r="J27" i="18" s="1"/>
  <c r="T51" i="16"/>
  <c r="E42" i="18" s="1"/>
  <c r="T37" i="16"/>
  <c r="E28" i="18" s="1"/>
  <c r="J28" i="18" s="1"/>
  <c r="T20" i="16"/>
  <c r="E11" i="18" s="1"/>
  <c r="J11" i="18" s="1"/>
  <c r="T42" i="16"/>
  <c r="E33" i="18"/>
  <c r="J33" i="18" s="1"/>
  <c r="T34" i="16"/>
  <c r="E25" i="18" s="1"/>
  <c r="T23" i="16"/>
  <c r="E14" i="18"/>
  <c r="J14" i="18" s="1"/>
  <c r="T31" i="16"/>
  <c r="E22" i="18"/>
  <c r="J22" i="18" s="1"/>
  <c r="T44" i="16"/>
  <c r="E35" i="18" s="1"/>
  <c r="J35" i="18" s="1"/>
  <c r="T21" i="16"/>
  <c r="E12" i="18" s="1"/>
  <c r="J12" i="18" s="1"/>
  <c r="T26" i="16"/>
  <c r="E17" i="18" s="1"/>
  <c r="J17" i="18" s="1"/>
  <c r="T41" i="16"/>
  <c r="E32" i="18" s="1"/>
  <c r="J32" i="18" s="1"/>
  <c r="T49" i="16"/>
  <c r="E40" i="18"/>
  <c r="J40" i="18" s="1"/>
  <c r="T22" i="16"/>
  <c r="E13" i="18"/>
  <c r="J13" i="18" s="1"/>
  <c r="T29" i="16"/>
  <c r="E20" i="18"/>
  <c r="T33" i="16"/>
  <c r="E24" i="18"/>
  <c r="J24" i="18" s="1"/>
  <c r="T30" i="16"/>
  <c r="E21" i="18"/>
  <c r="J21" i="18" s="1"/>
  <c r="T55" i="16"/>
  <c r="E46" i="18" s="1"/>
  <c r="T54" i="16"/>
  <c r="E45" i="18" s="1"/>
  <c r="T24" i="16"/>
  <c r="E15" i="18" s="1"/>
  <c r="J15" i="18" s="1"/>
  <c r="T53" i="16"/>
  <c r="E44" i="18"/>
  <c r="J44" i="18" s="1"/>
  <c r="T39" i="16"/>
  <c r="E30" i="18"/>
  <c r="T45" i="16"/>
  <c r="E36" i="18" s="1"/>
  <c r="J36" i="18" s="1"/>
  <c r="T50" i="16"/>
  <c r="E41" i="18" s="1"/>
  <c r="J41" i="18" s="1"/>
  <c r="T18" i="16"/>
  <c r="E9" i="18" s="1"/>
  <c r="J9" i="18" s="1"/>
  <c r="T46" i="16"/>
  <c r="E37" i="18" s="1"/>
  <c r="T38" i="16"/>
  <c r="E29" i="18"/>
  <c r="J29" i="18" s="1"/>
  <c r="T47" i="16"/>
  <c r="E38" i="18"/>
  <c r="J38" i="18" s="1"/>
  <c r="T35" i="16"/>
  <c r="E26" i="18" s="1"/>
  <c r="J26" i="18" s="1"/>
  <c r="T19" i="16"/>
  <c r="E10" i="18" s="1"/>
  <c r="T40" i="16"/>
  <c r="E31" i="18" s="1"/>
  <c r="J31" i="18" s="1"/>
  <c r="T28" i="16"/>
  <c r="E19" i="18" s="1"/>
  <c r="J19" i="18" s="1"/>
  <c r="T32" i="16"/>
  <c r="E23" i="18"/>
  <c r="J23" i="18" s="1"/>
  <c r="T43" i="16"/>
  <c r="E34" i="18" s="1"/>
  <c r="J34" i="18" s="1"/>
  <c r="T27" i="16"/>
  <c r="E18" i="18"/>
  <c r="J18" i="18" s="1"/>
  <c r="T25" i="16"/>
  <c r="E16" i="18"/>
  <c r="T48" i="16"/>
  <c r="E39" i="18" s="1"/>
  <c r="J39" i="18" s="1"/>
  <c r="J20" i="18"/>
  <c r="J13" i="8" l="1"/>
  <c r="G13" i="8"/>
  <c r="K13" i="8" s="1"/>
  <c r="E26" i="5" s="1"/>
  <c r="J17" i="8"/>
  <c r="G17" i="8"/>
  <c r="K17" i="8" s="1"/>
  <c r="E27" i="5" s="1"/>
  <c r="G9" i="8"/>
  <c r="K9" i="8" s="1"/>
  <c r="E25" i="5" s="1"/>
  <c r="J9" i="8"/>
  <c r="G22" i="8"/>
  <c r="K22" i="8" s="1"/>
  <c r="E29" i="5" s="1"/>
  <c r="J22" i="8"/>
  <c r="G36" i="8"/>
  <c r="K36" i="8" s="1"/>
  <c r="E36" i="5" s="1"/>
  <c r="G37" i="8"/>
  <c r="K37" i="8" s="1"/>
  <c r="J45" i="18"/>
  <c r="G45" i="18"/>
  <c r="K45" i="18" s="1"/>
  <c r="E22" i="5" s="1"/>
  <c r="J46" i="18"/>
  <c r="G46" i="18"/>
  <c r="K46" i="18" s="1"/>
  <c r="E23" i="5" s="1"/>
  <c r="G16" i="18"/>
  <c r="K16" i="18" s="1"/>
  <c r="E16" i="5" s="1"/>
  <c r="G43" i="18"/>
  <c r="K43" i="18" s="1"/>
  <c r="E21" i="5" s="1"/>
  <c r="G30" i="18"/>
  <c r="K30" i="18" s="1"/>
  <c r="E18" i="5" s="1"/>
  <c r="J16" i="18"/>
  <c r="J43" i="18"/>
  <c r="J30" i="18"/>
  <c r="J25" i="7"/>
  <c r="G25" i="7"/>
  <c r="K25" i="7" s="1"/>
  <c r="E12" i="5" s="1"/>
  <c r="G14" i="7"/>
  <c r="K14" i="7" s="1"/>
  <c r="E6" i="5" s="1"/>
  <c r="J14" i="7"/>
  <c r="G17" i="7"/>
  <c r="K17" i="7" s="1"/>
  <c r="E9" i="5" s="1"/>
  <c r="J17" i="7"/>
  <c r="G18" i="7"/>
  <c r="K18" i="7" s="1"/>
  <c r="E10" i="5" s="1"/>
  <c r="J42" i="18"/>
  <c r="G40" i="18"/>
  <c r="K40" i="18" s="1"/>
  <c r="E20" i="5" s="1"/>
  <c r="E37" i="5"/>
  <c r="J40" i="8"/>
  <c r="G40" i="8"/>
  <c r="K40" i="8" s="1"/>
  <c r="E39" i="5" s="1"/>
  <c r="J27" i="8"/>
  <c r="G26" i="8"/>
  <c r="K26" i="8" s="1"/>
  <c r="J10" i="18"/>
  <c r="G9" i="18"/>
  <c r="K9" i="18" s="1"/>
  <c r="J16" i="7"/>
  <c r="G16" i="7"/>
  <c r="K16" i="7" s="1"/>
  <c r="E8" i="5" s="1"/>
  <c r="G39" i="8"/>
  <c r="K39" i="8" s="1"/>
  <c r="E38" i="5" s="1"/>
  <c r="J39" i="8"/>
  <c r="J9" i="7"/>
  <c r="G9" i="7"/>
  <c r="K9" i="7" s="1"/>
  <c r="J37" i="18"/>
  <c r="G36" i="18"/>
  <c r="K36" i="18" s="1"/>
  <c r="E19" i="5" s="1"/>
  <c r="J25" i="18"/>
  <c r="G20" i="18"/>
  <c r="K20" i="18" s="1"/>
  <c r="E17" i="5" s="1"/>
  <c r="J26" i="7"/>
  <c r="G26" i="7"/>
  <c r="K26" i="7" s="1"/>
  <c r="E13" i="5" s="1"/>
  <c r="G19" i="8"/>
  <c r="K19" i="8" s="1"/>
  <c r="E28" i="5" s="1"/>
  <c r="J15" i="7"/>
  <c r="J23" i="7"/>
  <c r="G23" i="7"/>
  <c r="K23" i="7" s="1"/>
  <c r="E11" i="5" s="1"/>
  <c r="J30" i="8"/>
  <c r="G31" i="8"/>
  <c r="K31" i="8" s="1"/>
  <c r="E34" i="5" s="1"/>
  <c r="G29" i="8"/>
  <c r="K29" i="8" s="1"/>
  <c r="E32" i="5" s="1"/>
  <c r="J41" i="8"/>
  <c r="K23" i="8" l="1"/>
  <c r="E30" i="5" s="1"/>
  <c r="E5" i="5"/>
  <c r="K30" i="7"/>
  <c r="E14" i="5" s="1"/>
  <c r="K33" i="8"/>
  <c r="E35" i="5" s="1"/>
  <c r="E31" i="5"/>
  <c r="K42" i="8"/>
  <c r="E41" i="5" s="1"/>
  <c r="E15" i="5"/>
  <c r="K47" i="18"/>
  <c r="E24" i="5" s="1"/>
</calcChain>
</file>

<file path=xl/sharedStrings.xml><?xml version="1.0" encoding="utf-8"?>
<sst xmlns="http://schemas.openxmlformats.org/spreadsheetml/2006/main" count="1001" uniqueCount="400">
  <si>
    <t>Riesgos</t>
  </si>
  <si>
    <t>Banderas Rojas</t>
  </si>
  <si>
    <t>Controles</t>
  </si>
  <si>
    <t>Autoridad de Gestión</t>
  </si>
  <si>
    <t>Organismo Intermedio</t>
  </si>
  <si>
    <t>Subvenciones</t>
  </si>
  <si>
    <t>Contratación</t>
  </si>
  <si>
    <t>Sobrestimación de la calidad o de las actividades del personal</t>
  </si>
  <si>
    <t>Incumplimiento de las obligaciones derivadas de la normativa comunitaria aplicable en materia de elegibilidad, conservación documental, publicidad, etc.</t>
  </si>
  <si>
    <t>Encomiendas de gestión</t>
  </si>
  <si>
    <t>Convenios</t>
  </si>
  <si>
    <t>Limitación de la concurrencia</t>
  </si>
  <si>
    <t>Desviación del objeto de subvención</t>
  </si>
  <si>
    <t>Incumplimiento del principio de adicionalidad</t>
  </si>
  <si>
    <t>Puntuación total bruta</t>
  </si>
  <si>
    <t>¿Control diseñado e implantado?</t>
  </si>
  <si>
    <t>Instrucciones de uso</t>
  </si>
  <si>
    <t>Introducción</t>
  </si>
  <si>
    <t>La matriz de riesgos diseñada se ha estructurado de la siguiente forma:</t>
  </si>
  <si>
    <t>Definiciones</t>
  </si>
  <si>
    <t>En la matriz nos encontramos con los siguientes conceptos:</t>
  </si>
  <si>
    <t>Riesgo</t>
  </si>
  <si>
    <t>"Bandera roja"</t>
  </si>
  <si>
    <t>Es la puntuación asignada a un riesgo, teniendo en cuenta los siguientes criterios:</t>
  </si>
  <si>
    <t>Categorización del riesgo</t>
  </si>
  <si>
    <t>Probabilidad de suceso</t>
  </si>
  <si>
    <t>Impacto del riesgo</t>
  </si>
  <si>
    <t>Resultados</t>
  </si>
  <si>
    <t>Puntuación</t>
  </si>
  <si>
    <t>Riesgo alto</t>
  </si>
  <si>
    <t>Riesgo medio</t>
  </si>
  <si>
    <t>Riesgo bajo</t>
  </si>
  <si>
    <t>Incumplimiento de las obligaciones establecidas por la normativa nacional y comunitaria en materia de información y publicidad</t>
  </si>
  <si>
    <t>no</t>
  </si>
  <si>
    <t>Probabilidad de suceso mitigada</t>
  </si>
  <si>
    <t>Puntuación de 1-3. Grado de impacto del riesgo en una certificación de gastos, siendo el 3 el impacto mayor.</t>
  </si>
  <si>
    <t>La probabilidad de que el riesgo tenga lugar (se materialice) es baja</t>
  </si>
  <si>
    <t>Interpretación</t>
  </si>
  <si>
    <t xml:space="preserve">PLANTILLA DE RESULTADOS </t>
  </si>
  <si>
    <t>Método de gestión</t>
  </si>
  <si>
    <t>Riesgo 1. "Limitación de la concurrencia"</t>
  </si>
  <si>
    <t>Prácticas colusorias en las ofertas</t>
  </si>
  <si>
    <t xml:space="preserve">Manipulación en la valoración técnica y/o económica de las ofertas presentadas </t>
  </si>
  <si>
    <t>Irregularidades en la formalización del contrato</t>
  </si>
  <si>
    <t xml:space="preserve">Manipulación del procedimiento a efectos de limitar la concurrencia </t>
  </si>
  <si>
    <t>Incumplimiento de las obligaciones o irregularidades en la prestación que beneficien al adjudicatario</t>
  </si>
  <si>
    <t>Pérdida de pista de auditoría</t>
  </si>
  <si>
    <t xml:space="preserve">Falsedad documental </t>
  </si>
  <si>
    <t>Conflicto de interés</t>
  </si>
  <si>
    <t>● Establecer un control de las facturas emitidas a fin de detectar duplicidades (es decir, facturas repetidas con idéntico importe o nº de factura, etc.), o falsificaciones.</t>
  </si>
  <si>
    <t>Trato discriminatorio en la selección de los solicitantes</t>
  </si>
  <si>
    <t>Conflictos de interés en el comité de evaluación</t>
  </si>
  <si>
    <t>Incumplimiento del régimen de Ayudas de Estado</t>
  </si>
  <si>
    <t>Falsedad documental</t>
  </si>
  <si>
    <t xml:space="preserve">● En el momento de redactar las bases reguladoras y/o convocatorias, el organismo debe asegurarse de que los requisitos exigidos para obtener la condición de beneficiarios quedan recogidos de forma clara e inequívoca en las mismas, con un nivel de detalle adecuado, que permita delimitar claramente a aquellos beneficiarios que no cumplen los mismos. </t>
  </si>
  <si>
    <t>● Ante la recepción de cualquier ayuda, el organismo debe verificar si se trata de una ayuda de estado y, en su caso, asegurarse y documentar tanto el cumplimiento de los requisitos como la existencia en el expediente de las notificaciones y autorizaciones de la misma.</t>
  </si>
  <si>
    <t>● El organismo debe elaborar cuadros de financiación a nivel de operación que permitan llevar un control de las distintas fuentes de financiación de las operaciones que permitan identificar y analizar todos los gastos e ingresos.
● Elaboración de un checklist que contenga los elementos que reflejen el soporte de las aportaciones de terceros.
● Establecimiento de una contabilidad analítica de los ingresos y gastos de las operaciones.</t>
  </si>
  <si>
    <t>● Elaboración por parte del organismo de un checklist de verificación de la documentación requerida para garantizar la pista de auditoría</t>
  </si>
  <si>
    <t>● El organismo debe verificar que en las bases reguladoras de las convocatorias, se determine qué método o métodos, según la normativa comunitaria (Art. 67 del RDC y las disposiciones específicas sobre el programa o ayuda recibida), deben aplicarse para el cálculo de los gastos (coste real, método de costes simplificados, tanto alzado, etc..)</t>
  </si>
  <si>
    <t>Asignación incorrecta deliberada de los costes de mano de obra</t>
  </si>
  <si>
    <t xml:space="preserve">Ejecución irregular de la actividad </t>
  </si>
  <si>
    <t>Inexistencia de necesidad justificada para la encomienda de gestión</t>
  </si>
  <si>
    <t xml:space="preserve">Incumplimiento por el órgano encomendado de los requisitos para ser considerado ente instrumental </t>
  </si>
  <si>
    <t xml:space="preserve">Limitación de la concurrencia en el caso de ejecución por terceros
</t>
  </si>
  <si>
    <t>Elusión del procedimiento de contratación mediante la celebración de convenios</t>
  </si>
  <si>
    <t xml:space="preserve">Conflictos de interés </t>
  </si>
  <si>
    <t>Formalización incorrecta del convenio</t>
  </si>
  <si>
    <t>Limitación de la concurrencia en el caso de ejecución del convenio por terceros</t>
  </si>
  <si>
    <t>Incumplimiento por parte de la entidad colaboradora de las obligaciones derivadas de la normativa comunitaria aplicable en materia de elegibilidad, conservación documental, publicidad, etc.</t>
  </si>
  <si>
    <t xml:space="preserve">● El organismo debe elaborar una lista de verificación (checklist) que incluya el control del cumplimiento de los plazos establecidos para garantizar la regularidad de la tramitación.
● El organismo debe garantizar el sellado de las solicitudes en el momento de registro, sellado que debe incorporar la fecha de entrada de las mismas. </t>
  </si>
  <si>
    <t>●  El organismo debe revisar la inclusión de los baremos utilizados para la selección de beneficiarios en las resoluciones que vayan a ser publicadas en los Boletines Oficiales correspondientes.
●  El organismo debe revisar que los beneficiarios seleccionados cumplen con los baremos exigidos en la convocatoria.</t>
  </si>
  <si>
    <t xml:space="preserve"> ● Verificar que se dispone de una política en materia de conflicto de interés dentro del organismo. Sería recomendable que dicha política de ética incluyera una declaración anual de ética e independencia y su registro para todos los trabajadores y especialmente para los miembros de comités de evaluación.
 ● Establecer medidas de información dirigidas a los miembros del Comité de evaluación sobre los efectos de participar en actividades que pudieran comprometer su integridad, describiendo claramente las consecuencias que se derivarían de determinadas conductas irregulares.</t>
  </si>
  <si>
    <t>● Realización de cuadros de financiación a nivel de operación que permitan llevar un control de la financiación de las operaciones analizando gastos e ingresos de las mismas y que otorguen detalle sobre cofinanciadores, cuantías de cofinanciación, destino de la financiación, proyecto, total de gasto. Este ejercicio de documentación puede realizarse mediante la aportación de los textos formales relativos a convenios así como certificados del cofinanciador que establezcan  la proveniencia de la financiación y certifiquen el no incumplimiento de las reglas comunitarias sobre intensidad de las ayudas. 
● Establecimiento de una contabilidad analítica de los ingresos y gastos de las operaciones. Individualizar en dicha contabilidad los gastos que serán cofinaciables con cargo al Fondo Social.
● Establecimiento de medidas que impidan que se produzca un exceso de financiación de las actividades (por ejemplo, en el caso de percibir financiación a través de convenios, establecer la cofinanciación en base a porcentajes complementarios o por importes que garanticen que la suma total de todos los ingresos no supera el importe total de los gastos ejecutados).</t>
  </si>
  <si>
    <t xml:space="preserve"> ● Establecimiento de medidas que impidan que se produzca un exceso de financiación de las actividades (por ejemplo, en el caso de percibir financiación a través de convenios, establecer la cofinanciación en base a porcentajes complementarios o por importes que garanticen que la suma total de todos los ingresos no supera el importe total de los gastos ejecutados).
●  Establecimiento de una contabilidad analítica de los ingresos y gastos de las operaciones.
●  Solicitar a los terceros cofinanciadores certificados o declaraciones que detallen la finalidad de la financiación otorgada.</t>
  </si>
  <si>
    <t>● En la redacción de las bases reguladoras/convocatorias deberán delimitarse con la máxima precisión posible la forma en que, atendiendo a la naturaleza de los gastos, o, en su defecto o adicionalmente, dictarse un manual de justificación en el que se detallen, entre otros, los procedimientos a seguir para la correcta documentación de los gastos.</t>
  </si>
  <si>
    <t xml:space="preserve">● El organismo debe verificar que en la redacción de las bases reguladoras/convocatorias deberán delimitarse con la máxima precisión posible los gastos elegibles, o, en su defecto o adicionalmente, dictarse un manual de justificación en el que se detallen, entre otros, estos aspectos. Esta tarea es de gran importancia ya que los gastos no subvencionables o no elegibles en los que incurran los beneficiarios no podrán ser certificados y reintegrados. </t>
  </si>
  <si>
    <t xml:space="preserve">● Elaboración de un checklist con el fin de comprobar que se cumplen los requisitos en materia de información y publicidad en la materia.
● Elaboración y distribución entre todo el personal involucrado en la gestión de actividades cofinanciadas de un breve manual relativo a las obligaciones de publicidad  del procedimiento de obligado cumplimiento </t>
  </si>
  <si>
    <t>● Disponer de sistemas que garanticen un cierto grado de aleatoriedad y heterogeneidad en la selección de los miembros de los comités de evaluación.
● Disponer de una Política de Ética que se aplicará a las personas intervinientes en la gestión.
● Establecimiento de un control de calidad aleatorio sobre los procedimientos de contratación realizados así como sobre  los productos derivados de los mismos.</t>
  </si>
  <si>
    <t>● Disponer de sistemas que garanticen un cierto grado de aleatoriedad y heterogeneidad en la selección de los miembros de los comités de evaluación.
● Disponer de una Política de Ética que se aplicará a las personas intervinientes en la gestión.
 ● Establecimiento de un control de calidad aleatorio sobre los procedimientos de contratación realizados.</t>
  </si>
  <si>
    <t xml:space="preserve">Incumplimiento de los deberes de información y comunicación de apoyo del FSE </t>
  </si>
  <si>
    <t xml:space="preserve">
● Elaboración por parte del organismo de un checklist de verificación de la documentación requerida para poder acceder al proceso de contratación.
● Establecer un control de la documentación presentada por parte de los licitadores a fin de detectar documentación o información falsificada.
</t>
  </si>
  <si>
    <t xml:space="preserve">● El organismo debe asegurar la compatibilidad de las ayudas recibidas en caso de percibir más de una para una misma operación, según lo establecido en las bases de la convocatoria.
● Realización de cuadros de financiación a nivel de operación que permitan llevar un control de la financiación de las operaciones analizando gastos e ingresos de las mismas: cofinanciadores, cuantías, destino de la financiación, proyecto, total de gasto. Esto se puede hacer aportando convenios, certificados del cofinanciador diciendo que lo que aporta no proviene de otros fondos para no incumplir la norma de intensidad de las ayudas. </t>
  </si>
  <si>
    <t>● Comprobar que el organismo dispone de un procedimiento de imputación objetivo y razonable de costes a los proyectos (en el que quede debidamente justificado el coste/hora, la tarifa asignada y las horas extras realizadas por los recursos humanos asignados).</t>
  </si>
  <si>
    <t xml:space="preserve"> ●Establecimiento de una figura supervisora encargada del control de los recursos humanos asignados así como de la calidad y eficiencia de los trabajos.
 ●Establecimiento por parte del organismo de sistemas internos de calidad.</t>
  </si>
  <si>
    <t>● Elaboración de un checklist con el fin de comprobar que se cumplen las obligaciones derivadas de la normativa comunitaria en materia de conservación documental.
● Elaboración de un manual en el que se especifiquen las medidas de conservación documental que deben llevarse a cabo en todo caso, que se distribuya entre todo el personal implicado en la gestión</t>
  </si>
  <si>
    <t xml:space="preserve"> ●Fundamentar detalladamente en la memoria respectiva los motivos y causas por las que se considera la encomienda de gestión el instrumento jurídico más adecuado.
 ●Verificar que el certificado o carta de insuficiencia de medios está bien fundamentado, aportando evidencia objetiva de la imposibilidad de ejecución con los medios de que dispone la entidad encomendante.</t>
  </si>
  <si>
    <t>● Elaboración por parte del organismo de un checklist de verificación de la documentación requerida para poder acceder al proceso de contratación
● Establecer un control de la documentación presentada por parte de los licitadores a fin de detectar documentación o información falsificada</t>
  </si>
  <si>
    <t xml:space="preserve">● Elaboración de un checklist con el fin de comprobar que se cumplen los requisitos en materia de información y publicidad en la materia.
● Elaboración y distribución entre todo el personal involucrado en la gestión de actividades cofinanciadas de un breve manual relativo a las obligaciones de publicidad de obligado cumplimiento </t>
  </si>
  <si>
    <t xml:space="preserve">● Realización de controles periódicos/análisis de informes de ejecución/realización de verificaciones sobre el terreno en su caso.
● Establecimiento de controles periódicos de la calidad de la prestación y establecimiento de cláusulas de penalización en los contratos para aquellas situaciones en las que se detecte que la calidad de la prestación no se ajusta con la oferta presentada.
● Revisión de los informes finales, económicos y de actividades, en busca de posibles discrepancias entre las actividades previstas y las realmente efectuadas. </t>
  </si>
  <si>
    <t>● El organismo debe verificar que se han publicado las bases reguladoras y/o convocatoria en todos los medios en que proceda para garantizar la máxima difusión, proporcionales a la importancia o cuantía de la convocatoria, obligatorios y no obligatorios, con el fin de garantizar la máxima difusión (BOE, BOCA, portal web, prensa, etc.).
● Los organismos públicos, deben verificar que se cumple lo estipulado en los artículos art. 9.3 y 17.8 de la Ley General de Subvenciones referidos a los deberes de publicación e información de las convocatorias.
● En el caso de organismos privados, las convocatorias de ayudas deben publicarse en su página web y en otros instrumentos de comunicación que permitan hacer llegar de forma efectiva la convocatoria a los potenciales beneficiarios.</t>
  </si>
  <si>
    <t>● El organismo debe verificar que los fondos están siendo destinados a su finalidad. Asimismo debe solicitar y dejar archivado en el expediente el soporte de la ejecución de las actividades objeto de la ayuda (procedimientos alternativos) que justifiquen la ejecución: fotos, carteles, informes, mails, trípticos, materiales, grabaciones, documentación).</t>
  </si>
  <si>
    <t>● El organismo debe realizar una revisión de la documentación relativa a las operaciones para garantizar el cumplimiento de los deberes de información y publicidad, así como lo incluido en los planes de información y comunicación del FSE. Supervisar que en todos los documentos derivados de la ejecución de operaciones figuren los logos del FSE, Unión Europea, Programa Operativo o Iniciativa/Instrumento comunitario financiador.</t>
  </si>
  <si>
    <t>● Elaboración de un checklist con el fin de comprobar que se cumplen las obligaciones derivadas de la normativa comunitaria en materia de elegibilidad del gasto.
● Elaboración de un manual en el que se especifiquen las normas en materia de elegibilidad del gasto que se distribuya entre todo el personal implicado en la gestión.</t>
  </si>
  <si>
    <t>● Elaboración de un checklist con el fin de comprobar que se cumplen las obligaciones derivadas de la normativa comunitaria en materia de publicidad e información.
● Elaboración de un manual en el que se especifiquen las medidas de información y publicidad que deben llevarse a cabo en todo caso, que se distribuya entre todo el personal implicado en la gestión.</t>
  </si>
  <si>
    <t xml:space="preserve">● Establecimiento de una declaración de independencia por parte de las partes firmantes del convenio.
● Revisión y documentación mediante la información obtenida de bases de datos externas e independientes (Informa u otras bases de datos empresariales, Amadeus,etc) sobre la posible vinculación entre las partes.
● Comprobación de la no vinculación mediante la revisión de los estatutos de las partes </t>
  </si>
  <si>
    <t>COEFICIENTE RIESGO ASOCIADO A SUBVENCIONES</t>
  </si>
  <si>
    <t>Coeficiente</t>
  </si>
  <si>
    <t>Tipo de entidad:</t>
  </si>
  <si>
    <t>Riesgo 2. "Trato discriminatorio en la selección de los solicitantes"</t>
  </si>
  <si>
    <t>Riesgo 3. "Conflictos de interés en el comité de evaluación"</t>
  </si>
  <si>
    <t>Riesgo 4. "Incumplimiento del régimen de Ayudas de Estado"</t>
  </si>
  <si>
    <t>Riesgo 5. "Desviación del objeto de subvención"</t>
  </si>
  <si>
    <t>Riesgo 6. "Incumplimiento del principio de adicionalidad"</t>
  </si>
  <si>
    <t>Riesgo 7. "Falsedad documental"</t>
  </si>
  <si>
    <t>Riesgo 8. "Incumplimiento de las obligaciones establecidas por la normativa nacional y comunitaria en materia de información y publicidad"</t>
  </si>
  <si>
    <t>Riesgo 9. "Pérdida de pista de auditoría"</t>
  </si>
  <si>
    <t>Riesgo 2. "Prácticas colusorias en las ofertas"</t>
  </si>
  <si>
    <t>Riesgo 3. "Conflicto de interés"</t>
  </si>
  <si>
    <t>Riesgo 4. "Manipulación en la valoración técnica y/o económica de las ofertas presentadas"</t>
  </si>
  <si>
    <t>Riesgo 5. "Irregularidades en la formalización del contrato"</t>
  </si>
  <si>
    <t>Riesgo 6. "Incumplimiento de las obligaciones o irregularidades en la prestación que beneficien al adjudicatario"</t>
  </si>
  <si>
    <t>Riesgo 8. "Incumplimiento de los deberes de información y comunicación de apoyo del FSE"</t>
  </si>
  <si>
    <t>Riesgo 2. "Ejecución irregular de la actividad "</t>
  </si>
  <si>
    <t>Riesgo 3. "Sobrestimación de la calidad o de las actividades del personal"</t>
  </si>
  <si>
    <t>Riesgo 4. "Incumplimiento de las obligaciones derivadas de la normativa comunitaria aplicable en materia de elegibilidad, conservación documental, publicidad, etc."</t>
  </si>
  <si>
    <t>COEFICIENTE RIESGO ASOCIADO A CONTRATACIÓN</t>
  </si>
  <si>
    <t>COEFICIENTE RIESGO ASOCIADO A MEDIOS PROPIOS</t>
  </si>
  <si>
    <t>●  El organismo debe garantizar la aplicación de un criterio de selección de beneficiarios uniforme y homogéneo. En este sentido, es preferible que la evaluación de los candidatos se realice por un mismo comité o sea supervisado por un mismo responsable. 
●  El organismo debe elaborar un checklist que permita comprobar el cumplimiento de los requisitos por parte de todos los beneficiarios seleccionados.</t>
  </si>
  <si>
    <t>● Revisión e informe por parte del servicio jurídico o persona independiente de la documentación inicial de cualquier procedimiento de contratación.
● Registro e informe de las quejas o reclamaciones recibidas por parte de otros ofertantes y análisis de las mismas.</t>
  </si>
  <si>
    <t>●  Establecer un sistema de control tanto de los pliegos como de la concordancia entre las ofertas presentadas y las condiciones establecidas en los mismos, dejando constancia por escrito de dicho control (elaboración de acta de la mesa contratación , análisis de las ofertas, publicación, pliegos, etc.).
●  Comprobar la no existencia de vinculación empresarial entre las empresas licitadoras.</t>
  </si>
  <si>
    <t>●  Establecer un sistema de control previo sobre el contenido de los pliegos que garantice su correcta redacción y la inclusión detallada y clara de los criterios de valoración de las ofertas. 
● Disponer de una política en materia de conflicto de interés que incluya una declaración anual y su registro por parte de todo el personal, y aplique medidas dirigidas a garantizar su cumplimiento.</t>
  </si>
  <si>
    <t>●  Establecer un sistema de control sobre el contenido y de los pliegos y de la concordancia entre las ofertas presentadas y las condiciones establecidas en los mismos, dejando constancia por escrito de dicho control (mediante acta de la mesa de contratación, análisis de los pliegos, análisis de las ofertas, publicación de la adjudicación).
● Establecer un control sobre la pertinencia de la justificación de la baja de precios temeraria.
● Disponer de una política en materia de conflicto de interés que incluya una declaración anual y su registro por parte de todo el personal, y aplique medidas dirigidas a garantizar su cumplimiento.</t>
  </si>
  <si>
    <t>● Apertura pública de las ofertas presentadas, y levantamiento de acta recogiendo la información de las ofertas recibidas.
● Elaborar un checklist de verificación de cumplimiento de requisitos previos para la admisión de las ofertas previo a la valoración de las mismas.
● Disponer de una política en materia de conflicto de interés que incluya una declaración anual y su registro por parte de todo el personal, y aplique medidas dirigidas a garantizar su cumplimiento.</t>
  </si>
  <si>
    <t>● Apertura pública de las ofertas presentadas, y levantar acta recogiendo la información de las ofertas recibidas.
● Disponer de una política en materia de conflicto de interés que incluya una declaración anual y su registro por parte de todo el personal, y aplique medidas dirigidas a garantizar su cumplimiento.
● Registro e informe de las quejas o reclamaciones recibidas por parte de otros ofertantes y análisis de las mismas.</t>
  </si>
  <si>
    <t>● Apertura pública de las ofertas presentadas, y levantar acta recogiendo la información de las ofertas recibidas.
● Elaborar un checklist de verificación de cumplimiento de requisitos de valoración de ofertas.
● Disponer de una política en materia de conflicto de interés que incluya una declaración anual y su registro por parte de todo el personal, y aplique medidas dirigidas a garantizar su cumplimiento.</t>
  </si>
  <si>
    <t>Probabilidad del suceso mitigado</t>
  </si>
  <si>
    <t>Contratiempo/evento adverso, junto con sus consecuencias negativas asociadas.</t>
  </si>
  <si>
    <t>Coeficiente de riesgo del método de gestión</t>
  </si>
  <si>
    <r>
      <t xml:space="preserve">Para el </t>
    </r>
    <r>
      <rPr>
        <b/>
        <sz val="11"/>
        <color indexed="8"/>
        <rFont val="Calibri"/>
        <family val="2"/>
      </rPr>
      <t>coeficiente</t>
    </r>
    <r>
      <rPr>
        <sz val="11"/>
        <color theme="1"/>
        <rFont val="Calibri"/>
        <family val="2"/>
        <scheme val="minor"/>
      </rPr>
      <t xml:space="preserve"> de riesgo final resultante por método de gestión se tiene en cuenta el resultado de todos los riesgos identificados. Los valores de dicho coeficiente seguirán los siguientes intervalos:</t>
    </r>
  </si>
  <si>
    <t>La matriz permite obtener dos tipos de resultados por método de gestión:</t>
  </si>
  <si>
    <t>Puntuación total final de cada uno de los riesgos</t>
  </si>
  <si>
    <t>Puntuación total final del riesgo</t>
  </si>
  <si>
    <t>2. Para cada método de gestión se han estructurado los riesgos por Fase de Ejecución.</t>
  </si>
  <si>
    <t>SUBVENCIONES</t>
  </si>
  <si>
    <t>CONTRATACIÓN</t>
  </si>
  <si>
    <t>sí</t>
  </si>
  <si>
    <t xml:space="preserve">● Disponer en los procedimientos internos de un registro del tiempo de dedicación de su personal a los distintos proyectos (implementación de sistemas internos de información que permitan la imputación del tiempo de los recursos humanos, ej: sistema SAP).
● Asimismo, sería recomendable establecer sistemas de doble firma del parte de tiempo por parte del trabajador y del empleador. </t>
  </si>
  <si>
    <t xml:space="preserve">● Comprobar que el organismo dispone de un procedimiento de imputación objetivo y razonable de costes a los proyectos a través del cual quede debidamente justificado los recursos humanos empleados, sus tareas asignadas y el producto de las mismas. </t>
  </si>
  <si>
    <t>● Comprobar que el organismo dispone de un procedimiento de imputación objetivo y razonable de costes a los proyectos, a través del cual se refleje de manera fiel y exacta el momento en el que se incurre en dichos  del personal, permitiendo comprobar que se han realizado dentro del periodo de ejecución de la operación.</t>
  </si>
  <si>
    <t xml:space="preserve"> ●Establecimiento de "presupuestos de horas por actividad" y análisis de las desviaciones con respecto a las actividades acordadas de forma inicial en el contrato. 
</t>
  </si>
  <si>
    <t xml:space="preserve"> ●Fundamentar detalladamente en la memoria respectiva los motivos y causas por las que se considera la encomienda de gestión el instrumento jurídico más adecuado.
 ●Verificar que el certificado o carta de insuficiencia de medios está bien fundamentado, aportando evidencia objetiva de la imposibilidad de ejecución con los medios de que dispone la entidad encomendante, y justificando la infrautilización de los recursos que podrían destimarse de forma interna a realizar las tareas extrnalizadas por medio de la encomienda. </t>
  </si>
  <si>
    <t>● Establecer un check list que deba archivarse en el expediente, y ser verificado por un supervisor externo, en el que se deje constancia del cumplimiento de todos los requisitos formales para la celebración de convenios de colaboración por parte de las Administraciones Públicas.</t>
  </si>
  <si>
    <t>● Establecer un check list que deba archivarse en el expediente, y ser verificado por un supervisor externo, en el que se deje constancia del cumplimiento del deber de garantizar la concurrencia para la contratación de proveedores en el marco de convenios de colaboración.</t>
  </si>
  <si>
    <t xml:space="preserve">● Elaboración de un checklist con el fin de comprobar que se cumplen las medidas de información, conservación documental  y publicidad (estipuladas en el Título VII del RDC para la elegibilidad del gasto, en el artículo 140 del RDC con respecto a la disponibilidad de documentos, y en el Anexo XII del RDC con respecto a las medidas de información y comunicación sobre el apoyo procedente de los fondos). 
</t>
  </si>
  <si>
    <t xml:space="preserve">● Revisión por parte del servicio jurídico o persona independiente al órgano de contratación de la documentación inicial de cualquier procedimiento de contratación que garantice un procedimiento abierto y competitivo, así como la participación de diversos licitadores.  
● Disponer de una política en materia de conflicto de interés que incluya una declaración anual y su registro por parte de todo el personal, y aplique medidas dirigidas a garantizar su cumplimiento. </t>
  </si>
  <si>
    <t>● Revisión por parte del servicio jurídico o persona independiente al órgano de contratación de la documentación inicial de cualquier procedimiento de contratación que garantice la no manipulación del procedimiento y el establecimiento en los pliegos de prescripciones justas y proporcionadas para la correcta ejecución del objeto del contrato. 
● Disponer de una política en materia de conflicto de interés que incluya una declaración anual y su registro por parte de todo el personal, y aplique medidas dirigidas a garantizar su cumplimiento.</t>
  </si>
  <si>
    <t>● Revisión por parte del servicio jurídico o persona independiente al órgano de contratación de la documentación inicial de cualquier procedimiento de contratación que garantice la no manipulación del procedimiento y el cumplimiento del número mínimo de ofertas presentadas. 
● Disponer de una política en materia de conflicto de interés que incluya una declaración anual y su registro por parte de todo el personal, y aplique medidas dirigidas a garantizar su cumplimiento.</t>
  </si>
  <si>
    <t xml:space="preserve">●Realización de controles periódicos del importe acumulado por proveedor  y correlativo análisis de los objetos de los distintos contratos celebrados con un mismo proveedor.
● Aplicar controles sobre  la presencia continuada en las ofertas de circunstancias improbables (como evaluadores de las ofertas que parecen conocer perfectamente el mercado) o de relaciones inusuales entre terceros (patrones de turnos entre adjudicatarios). 
  </t>
  </si>
  <si>
    <t xml:space="preserve">● Apertura pública de las ofertas presentadas, y levantamiento de acta recogiendo la información de las ofertas recibidas y valoradas. 
</t>
  </si>
  <si>
    <t xml:space="preserve">●  Establecer un sistema de control tanto de los pliegos como de la concordancia entre las ofertas presentadas y las condiciones establecidas en los mismos, dejando constancia por escrito de dicho control (elaboración de acta de la mesa contratación , análisis de las ofertas, publicación, pliegos, etc.) que permita comprobar la no existencia de acuerdos entre los licitadores en relación a los precios oferados. </t>
  </si>
  <si>
    <t>●  Establecer un sistema de control tanto de los pliegos como de la concordancia entre las ofertas presentadas y las condiciones establecidas en los mismos, dejando constancia por escrito de dicho control (elaboración de acta de la mesa contratación , análisis de las ofertas, publicación, pliegos, etc.) que permita comprobar la no existencia de acuerdos entre los licitadores para el reparto del mercado.</t>
  </si>
  <si>
    <t xml:space="preserve">●  Establecer un sistema de control tanto de los pliegos como de la concordancia entre las ofertas presentadas y las condiciones establecidas en los mismos, dejando constancia por escrito de dicho control (elaboración de acta de la mesa contratación , análisis de las ofertas, publicación, pliegos, etc.) que permita comprobar que no se produzca la subcontratación de licitadores que no hayan resultado adjudicatarios en el procedimiento de contratación. </t>
  </si>
  <si>
    <t xml:space="preserve">●Verificar que en el procedimiento se realiza un examen de los antecedentes de los potenciales proveedores terceros.
●Establecimiento de murallas chinas (barreras que limitan la información sobre el procedimiento de contratación para los agentes externos/ajenos al mismo). </t>
  </si>
  <si>
    <t>●Verificar el establecimiento en los procedimientos el examen de los antecedentes de los potenciales proveedores terceros.
●Establecimiento de una declaración de independencia para las personas que participen en el procedimiento de contratación.</t>
  </si>
  <si>
    <t>● Disponer de sistemas que garanticen un cierto grado de aleatoriedad y heterogeneidad en la selección de los miembros de los comités de evaluación.
● Disponer de una Política de Ética que se aplicará a las personas intervinientes en la gestión del procedimiento de contratación.
● Establecimiento de un control de calidad aleatorio sobre los procedimientos de contratación realizados.
● Establecimiento de una declaración de independencia para las personas que participen en el procedimiento de contratación.</t>
  </si>
  <si>
    <t>● Disponer de sistemas que garanticen un cierto grado de aleatoriedad y heterogeneidad en la selección de los miembros de los comités de evaluación.
● Disponer de una Política de Ética que se aplicará a las personas intervinientes en la gestión.
● Establecimiento de un control de calidad aleatorio sobre los procedimientos de contratación realizados.</t>
  </si>
  <si>
    <t>● Disponer de una política en materia de conflicto de interés que incluya una declaración anual y su registro por parte de todo el personal, y aplique medidas dirigidas a garantizar su cumplimiento.
●  Elaboración de un informe periodico  sobre el estado en que se encuentra el procedimiento de contratacion para dejar constancia de las incidencias ocurridas en el mismo (retrasos, situaciones inusuales, retiro de alguna oferta...) que permita hacer un seguimiento sobre el registro y disponibilidad documental de las ofertas en el seno de órgano adjudicador</t>
  </si>
  <si>
    <t xml:space="preserve">
● Apertura pública de las ofertas presentadas, y levantamiento de acta recogiendo la información de las ofertas recibidas.
● Disponer de una política en materia de conflicto de interés que incluya una declaración anual y su registro por parte de todo el personal, y aplique medidas dirigidas a garantizar su cumplimiento.
● Establecer un mecanismo de control para llevar a cabo un seguimiento de la ofertas presentadas hasta la adjudicación, de forma que se pueda garantizar que no se han producido modificaciones es las mismas para obtener ventaja en el procedimiento licitador. </t>
  </si>
  <si>
    <t>● Establecimiento de un control por parte del servicio jurídico del contrato con carácter previo a la firma del mismo, que permita verificar que no se ha producido una alteración en los términos de la adjudicación, dejando constancia de este control por escrito.</t>
  </si>
  <si>
    <t>● Establecimiento de un control por parte del servicio jurídico del contrato con carácter previo a la firma del mismo, que permita verificar la coincidencia entre el adjudicatario y el firmante del contrato, dejando constancia de este control por escrito.</t>
  </si>
  <si>
    <t>● Establecimiento de un control por parte del servicio jurídico del contrato con carácter previo a la firma del mismo mediante la  elaboración de un informe periodico (mensual) sobre el estado en que se encuentra el procedimiento de contratacion para dejar constancia de las incidencias ocurridas en el mismo (retrasos, situaciones inusuales...), dejando constancia de este control por escrito.</t>
  </si>
  <si>
    <t xml:space="preserve">● Establecimiento de un control por parte del servicio jurídico del contrato con carácter previo a la firma del mismo que permita hacer un seguimiento sobre el registro y la disponibilidad documental de las ofertas en el seno de órgano adjudicador, dejando constancia de este control por escrito.  </t>
  </si>
  <si>
    <t xml:space="preserve">● Realización de controles periódicos/análisis de informes de ejecución/realización de verificaciones sobre el terreno, en su caso.
● En el caso de sustitución de productos, verificar que esta circunstancia estaba prevista en los pliegos, así como el establecimiento de la necesidad de un informe o memoria explicativa en la que se deje constancia de que los nuevos productos son de una calidad equivalente a los iniciales y cumplen con la misma finalidad que aquellos.
● Establecimiento de controles periódicos de la calidad de la prestación y establecimiento de cláusulas de penalización en los contratos para aquellas situaciones en las que se detecte que la calidad de la prestación no se ajusta con la oferta presentada.
● Revisión de los informes finales, económicos y de actividades, en busca de posibles discrepancias entre las actividades previstas y las realmente efectuadas. </t>
  </si>
  <si>
    <t xml:space="preserve">● Establecimiento de controles aleatorios sobre la calidad del servicio prestado y sobre la pertinencia de la justificación de los cambios en la prestación.
● Revisión de los informes finales, económicos y de actividades, en busca de posibles discrepancias entre las actividades previstas y las realmente efectuadas. </t>
  </si>
  <si>
    <t xml:space="preserve">● Establecer un check list que deba archivarse en el expediente relativo a la encomienda de gestión en el que se deje constancia del cumplimiento de todos los requisitos establecidos en la normativa de contratación pública así como en el TRLCSP, sobre el tipo de procedimiento a llevar a cabo según el importe de los contratos. </t>
  </si>
  <si>
    <t>● Establecer un check list que deba archivarse en el expediente en el que se deje constancia del cumplimiento de todos los requisitos relativos a la encomienda de gestión, suficiente para justificar la contratación recurrente de los mismos proveedores.
● Verificar que el organismo encomendante dispone de una política en materia de conflicto de interés que incluye una declaración anual y su registro por parte de todo el personal, y aplica medidas dirigidas a garantizar su cumplimiento.</t>
  </si>
  <si>
    <t>● Elaborar un informe por parte del servicio jurídico en el que se analice el objeto de la actividad a desarrollar conjuntamente por las partes intervinientes en el convenio así como la justificación de acudir a la vía del convenio y no a otras vías de contratación.</t>
  </si>
  <si>
    <t xml:space="preserve">● Establecimiento de una declaración de independencia por parte de las partes entre las que se establece el convenio 
● Elaborar un informe justificativo de las razonas por las que se acude de manera reiterada a la celebración de convenios con las mismas entidades. </t>
  </si>
  <si>
    <t xml:space="preserve"> ●Realización de controles periódicos y/o análisis de informes de ejecución de operaciones y/o realización de verificaciones sobre el terreno, en los casos en que proceda que permitan comprobar la ejecución de los hitos de ejecución periódicos del servicio y de los posibles retrasos en su entrega.
 ●Establecimiento por parte del organismo de un sistema interno de calidad y de seguimiento de cumplimiento de objetivos aplicable durante la ejecución del servicio.</t>
  </si>
  <si>
    <t xml:space="preserve"> ●Realización de controles periódicos y/o análisis de informes de ejecución de operaciones y/o realización de verificaciones sobre el terreno, en los casos en que proceda que permitan comprobar la ejecución del servicio en plazo. 
 ●Establecimiento por parte del organismo de un sistema interno de calidad y de seguimiento de cumplimiento de objetivos.</t>
  </si>
  <si>
    <t xml:space="preserve"> ●Establecimiento por parte del organismo de sistemas internos que permitan comprobar que el servicio ejecutado presenta el nivel de calidad esperado. </t>
  </si>
  <si>
    <t>P1</t>
  </si>
  <si>
    <t>P2</t>
  </si>
  <si>
    <t>En relación con la bandera roja; ¿en el manual de procedimientos del organismo/entidad, se especifica  o se desarrolla un procedimiento con relación a esta bandera?</t>
  </si>
  <si>
    <t>P3</t>
  </si>
  <si>
    <t>P4</t>
  </si>
  <si>
    <t>P5</t>
  </si>
  <si>
    <t>¿El Organismo o entidad dispone de un departamento de control interno/auditoría interna, que de entre sus funciones esté la de revisión de esta bandera roja?</t>
  </si>
  <si>
    <t>TOTAL</t>
  </si>
  <si>
    <t>ASSESMENT</t>
  </si>
  <si>
    <t>RIESGO</t>
  </si>
  <si>
    <t>El coeficiente muestra un elevado riesgo para el método de gestión</t>
  </si>
  <si>
    <t>Riesgo 1. "Manipulación del procedimiento a efectos de limitar la concurrencia"</t>
  </si>
  <si>
    <t>Riesgo 1. "Asignación incorrecta deliberada de los costes de mano de obra"</t>
  </si>
  <si>
    <t>Riesgo 5. "Pérdida de pista de auditoría"</t>
  </si>
  <si>
    <t>Riesgo 6. "Inexistencia de necesidad justificada para la encomienda de gestión"</t>
  </si>
  <si>
    <t>Riesgo 7. "Incumplimiento por el órgano encomendante de los requisitos subjetivos para serlo"</t>
  </si>
  <si>
    <t>Riesgo 8. "Incumplimiento por el órgano encomendado de los requisitos para ser considerado ente instrumental"</t>
  </si>
  <si>
    <t>Riesgo 9. "Limitación de la concurrencia en el caso de ejecución por terceros"</t>
  </si>
  <si>
    <t>Riesgo 10. "Elusión del procedimiento de contratación mediante la celebración de convenios"</t>
  </si>
  <si>
    <t>Riesgo 11. "Conflictos de interés"</t>
  </si>
  <si>
    <t>Riesgo 12. "Formalización incorrecta del convenio"</t>
  </si>
  <si>
    <t>Riesgo 13. "Limitación de la concurrencia en el caso de ejecución del convenio por terceros"</t>
  </si>
  <si>
    <t>Riesgo 14. "Incumplimiento por parte de la entidad colaboradora de las obligaciones derivadas de la normativa comunitaria aplicable en materia de elegibilidad, conservación documental, publicidad, etc."</t>
  </si>
  <si>
    <t>Encomienda de gestión</t>
  </si>
  <si>
    <t>TOTAL MÁXIMO</t>
  </si>
  <si>
    <t>Sí</t>
  </si>
  <si>
    <t>No</t>
  </si>
  <si>
    <t>Instrucciones para cumplimentar la matriz</t>
  </si>
  <si>
    <t>-</t>
  </si>
  <si>
    <t>Controles diseñados e implantados para mitigar la bandera asociada.</t>
  </si>
  <si>
    <t>En caso de que los controles para mitigar la bandera roja hayan sido implementados, la probabilidad del suceso se reduciría a la mitad.</t>
  </si>
  <si>
    <t>Porcentaje 5-90%. Probabilidad de suceso de la bandera roja (en la fase concreta).</t>
  </si>
  <si>
    <t>Media de las puntuaciones totales finales de los riesgos con respecto a la puntuación máxima que se puede obtener en la valoración de un riesgo (4 de categorización x 3 de impacto x 90% de probabilidad del suceso=10,8)</t>
  </si>
  <si>
    <t>A continuación, conteste las siguientes preguntas para cada una de las banderas rojas. Se deberán contestar todas las preguntas:</t>
  </si>
  <si>
    <t>P0</t>
  </si>
  <si>
    <t>¿Es de aplicación el método de gestión de subvenciones?</t>
  </si>
  <si>
    <t>En caso de que la respuesta a la pregunta anterior haya sido "No", proceda a rellenar la pestaña del método de gestión de contratación "Contratación Prob."</t>
  </si>
  <si>
    <t>Importante: Antes de continuar recuerde que tiene que contestar a la pregunta anterior "P0"</t>
  </si>
  <si>
    <t>¿Es de aplicación el método de gestión de contratación?</t>
  </si>
  <si>
    <t>En caso de que la respuesta a la pregunta anterior haya sido "No", proceda a rellenar la pestaña del método de gestión de medios propios "Medios Propios Prob."</t>
  </si>
  <si>
    <t>P0.1</t>
  </si>
  <si>
    <t>P0.2</t>
  </si>
  <si>
    <t>P0.3</t>
  </si>
  <si>
    <t xml:space="preserve">En caso de que alguna de las respuestas a la pregunta anterior haya sido "Sí", conteste a la siguiente pregunta </t>
  </si>
  <si>
    <t>Importante: Antes de continuar recuerde que tiene que contestar a las preguntas anteriores "P0.1" "P0.2" y "P0.3"</t>
  </si>
  <si>
    <t>En caso de que las tres respuestas a la pregunta anterior hayan sido "No", no tendrá que cumplimentar los riesgos contenidos en esta pestaña</t>
  </si>
  <si>
    <t>OBSERVACIONES</t>
  </si>
  <si>
    <t>Observaciones</t>
  </si>
  <si>
    <t>Riesgo crítico</t>
  </si>
  <si>
    <t>Desde 50%</t>
  </si>
  <si>
    <t>25% - 49%</t>
  </si>
  <si>
    <t>10% - 24%</t>
  </si>
  <si>
    <t>Hasta 9%</t>
  </si>
  <si>
    <t>5,4- 10,8</t>
  </si>
  <si>
    <t>2,7- 5,3</t>
  </si>
  <si>
    <t>1,08-2,6</t>
  </si>
  <si>
    <t>0,025 - 1,07</t>
  </si>
  <si>
    <t>P2 y P5</t>
  </si>
  <si>
    <t>P2 y 5</t>
  </si>
  <si>
    <t>En relación con la bandera roja: 
- ¿La entidad ha estado afectada por algún procedimiento de reserva y/o suspensión o presuspensión en los últimos tres años? ¿ La entidad ha estado inmersa en algún procedimiento de penalización en una convocatoria de subvenciones y/o procedimiento de contratación y/o procedimiento irregular relacionado con la Administración Pública en materia de subvenciones y/o contratación y/o medios propios y/o encomiendas de gestión y/o convenios?</t>
  </si>
  <si>
    <t>COEFICIENTE RIESGO ASOCIADO A ENCOMIENDAS</t>
  </si>
  <si>
    <t>COEFICIENTE RIESGO ASOCIADO A CONVENIOS</t>
  </si>
  <si>
    <t>Puntuación de 1-4. Cuánto de crÍtico/importante es el riesgo, siendo el 4 el riesgo más crítico.</t>
  </si>
  <si>
    <t>La probabilidad de que el riesgo tenga lugar (se materialice) es crítica</t>
  </si>
  <si>
    <t>La probabilidad de que el riesgo tenga lugar (se materialice) es media</t>
  </si>
  <si>
    <t>El coeficiente muestra un riesgo crítico para el método de gestión</t>
  </si>
  <si>
    <t>El coeficiente muestra un  riesgo medio para el método de gestión</t>
  </si>
  <si>
    <t>El coeficiente muestra un riesgo bajo para el método de gestión</t>
  </si>
  <si>
    <t>La probabilidad de que el riesgo tenga lugar (se materialice) es alta</t>
  </si>
  <si>
    <t xml:space="preserve">●  El beneficiario debe establecer una lista de comprobación (checklist estándar de la organización o lista elaborada ad hoc para la convocatoria) sobre los pasos a seguir para garantizar un procedimiento de concurrencia competitiva y la garantía de no vinculación entre beneficiarios y proveedores.
 ●  Es recomendable que el organismo seleccione una persona (preferiblemente, externa al proceso de gestión y selección de solicitudes) responsable de verificar el cumplimiento de dichos requisitos. </t>
  </si>
  <si>
    <t>Medios propios</t>
  </si>
  <si>
    <t>Gestión directa</t>
  </si>
  <si>
    <t>1. Por método de gestión: 1. Subvenciones; 2. Contratación; y 3. Gestión directa.</t>
  </si>
  <si>
    <t>Pestañas Subvenciones Prob., Contratación Prob. y Gestión Directa Prob.</t>
  </si>
  <si>
    <t>Se cumplimentará en primer lugar la pestaña de "Subvenciones Prob.", seguidamente se cumplimentará la pestaña "Contratación Prob." y por último la pestaña "Gestión Directa Prob."
Deberán de tenerse en cuenta las indicaciones contenidas en las pestañas y guiarse según lo especificado. En el caso de que aplique el método de gestión, contestar las preguntas que se indican relativas a cada una de las banderas. El sistema calculará automáticamente la probabilidad de suceso de la bandera roja.</t>
  </si>
  <si>
    <t>Pestañas Subvenciones Controles, Contratación Controles y Gestión Directa Controles</t>
  </si>
  <si>
    <t>"Bandera roja excluyente"</t>
  </si>
  <si>
    <t>"Bandera roja dominante"</t>
  </si>
  <si>
    <t>Bandera cuya materialización no tiene un efecto contaminante ni sobre el riesgo asociado ni sobre todo el método de gestión evaluado. Su materialización incrementa el nivel de riesgo de forma regular.</t>
  </si>
  <si>
    <t>Bandera cuya materialización tiene un impacto negativo en la solicitud de reembolso o en la presentación de operaciones y/o proyectos que se vaya a realizar. Su materialización puede conllevar a abrir un proceso de revisión para retirar las operaciones/proyectos vinculados con la materialización de la bandera o bien la imposibilidad de seguir con la presentación de operaciones y proyectos</t>
  </si>
  <si>
    <t>Señal de alarma. Indicador de la posibilidad que pueda existir un riesgo de fraude. Se establecen 3 tipos de banderas rojas:</t>
  </si>
  <si>
    <t>"Bandera roja ordinaria"</t>
  </si>
  <si>
    <t>¿Es de aplicación el método de gestión directa por medios propios de la propia organización?</t>
  </si>
  <si>
    <t>¿Es de aplicación el método de gestión directa por encomiendas de gestión?</t>
  </si>
  <si>
    <t>¿Es de aplicación el método de gestión directa por convenios?</t>
  </si>
  <si>
    <t>GESTIÓN DIRECTA</t>
  </si>
  <si>
    <t>Bandera cuya materialización tiene un impacto negativo o contaminante sobre el riesgo al que está asociada. Su materialización incrementa el nivel de riesgo en mayor medida que la materialización de una bandera ordinaria.</t>
  </si>
  <si>
    <t>PROBABILIDAD DEL SUCESO</t>
  </si>
  <si>
    <t>En relación con su organización:
- ¿Es la primera vez que su entidad ha sido designada como Organismo Intermedio u Organismo Colaborador del Fondo Social Europeo?
- En el caso de que haya sido designado por primera vez como Organismo Intermedio del Fondo Social Europeo, ¿es la primera vez que cumplimenta la matriz ex ante?</t>
  </si>
  <si>
    <r>
      <t xml:space="preserve">Para cada uno de los riesgos definidos en la matriz, una vez la entidad haya asignado  las probabilidades de suceso de las banderas, y teniendo en cuenta los valores iniciales de categorización e impacto, y teniendo en cuenta si el/los control/es están diseñados e implentados, se obtendrá una </t>
    </r>
    <r>
      <rPr>
        <b/>
        <sz val="11"/>
        <color indexed="8"/>
        <rFont val="Calibri"/>
        <family val="2"/>
      </rPr>
      <t>Puntuación total final del riesgo</t>
    </r>
    <r>
      <rPr>
        <sz val="11"/>
        <color theme="1"/>
        <rFont val="Calibri"/>
        <family val="2"/>
        <scheme val="minor"/>
      </rPr>
      <t>, cuyo valor estará en los siguientes intervalos:</t>
    </r>
  </si>
  <si>
    <t xml:space="preserve"> ●Elaboración de un checklist con el fin de comprobar que se cumplen los requisitos para ser encomendado de acuerdo con lo establecido en el art. 32 de la Ley9/2017</t>
  </si>
  <si>
    <t xml:space="preserve"> ●Elaboración de un checklist con el fin de comprobar que se cumplen los requisitos para ser encomendante de acuerdo con lo establecido en el art. 3.3 de la Ley 9/2017</t>
  </si>
  <si>
    <r>
      <t>Es la puntuación asignada a un riesgo, teniendo en cuenta si los controles están diseñados e implantados y, por tanto, permiten redu</t>
    </r>
    <r>
      <rPr>
        <sz val="11"/>
        <rFont val="Calibri"/>
        <family val="2"/>
      </rPr>
      <t>cir la probabilidad del suceso de cada una de las banderas que lo componen.</t>
    </r>
  </si>
  <si>
    <t>Debe cumplimentarse el tipo de entidad y el nombre del organismo intermedio que aparece al inicio de cada pestaña.
Además, se deberá indicar si se van a implantar o si se tienen implantados los controles que se indican para cada una de las banderas de los riesgos en la columna ¿Control diseñado e implantado?.
El sistema determinará automáticamente el resultado del riesgo.</t>
  </si>
  <si>
    <r>
      <t xml:space="preserve">En primer lugar, tendrá que contestar </t>
    </r>
    <r>
      <rPr>
        <b/>
        <u/>
        <sz val="10"/>
        <color indexed="8"/>
        <rFont val="Calibri"/>
        <family val="2"/>
      </rPr>
      <t xml:space="preserve">obligatoriamente </t>
    </r>
    <r>
      <rPr>
        <b/>
        <sz val="10"/>
        <color indexed="8"/>
        <rFont val="Calibri"/>
        <family val="2"/>
      </rPr>
      <t>a la siguiente pregunta:</t>
    </r>
  </si>
  <si>
    <r>
      <rPr>
        <b/>
        <sz val="10"/>
        <rFont val="Calibri"/>
        <family val="2"/>
      </rPr>
      <t>El organismo no ha dado la suficiente difusión a las Bases Reguladoras/Convocatoria</t>
    </r>
    <r>
      <rPr>
        <sz val="10"/>
        <rFont val="Calibri"/>
        <family val="2"/>
      </rPr>
      <t xml:space="preserve">
</t>
    </r>
    <r>
      <rPr>
        <u/>
        <sz val="10"/>
        <rFont val="Calibri"/>
        <family val="2"/>
      </rPr>
      <t>Descripción detallada:</t>
    </r>
    <r>
      <rPr>
        <sz val="10"/>
        <rFont val="Calibri"/>
        <family val="2"/>
      </rPr>
      <t xml:space="preserve">
● La publicación de las Bases Reguladoras/Convocatoria no se ha realizado para garantizar la máxima difusión de las mismas, sin contribuir de esta manera a los principios de publicidad y transparencia. Esta bandera puede producirse por la falta de difusión de las mismas en los medios obligatorios establecidos en la Ley General de Subvenciones cuando se trata de organismos públicos y/o en otros medios de difusión (Boletines Oficiales, portal web, prensa,etc.).
● Según el art.9.3 de la Ley General de Subvenciones, los organismos públicos deben publicar las bases reguladoras de cada tipo de subvención en el "Boletín Oficial del Estado" o en el diario oficial correspondiente. 
● Según el art.17.8 de la Ley General de Subvenciones, las administraciones concedentes deben comunicar a la Base de Datos Nacional de Subvenciones (BDNS) el texto de la convocatoria y la información requerida por la Base de Datos. Posteriormente, la BDNS dará traslado al diario oficial correspondiente del extracto de la convocatoria, para su publicación, que tendrá carácter gratuito. No cumplir esto será causa de anulabilidad de la convocatoria.</t>
    </r>
  </si>
  <si>
    <r>
      <t>El organismo no ha definido con claridad en la convocatoria los requisitos que deben cumplir los beneficiarios</t>
    </r>
    <r>
      <rPr>
        <b/>
        <sz val="10"/>
        <rFont val="Calibri"/>
        <family val="2"/>
      </rPr>
      <t>/destinatarios de las ayudas/subvenciones</t>
    </r>
    <r>
      <rPr>
        <b/>
        <sz val="10"/>
        <color indexed="17"/>
        <rFont val="Calibri"/>
        <family val="2"/>
      </rPr>
      <t xml:space="preserve">
</t>
    </r>
    <r>
      <rPr>
        <u/>
        <sz val="10"/>
        <rFont val="Calibri"/>
        <family val="2"/>
      </rPr>
      <t>Descripción detallada:</t>
    </r>
    <r>
      <rPr>
        <b/>
        <sz val="10"/>
        <color indexed="17"/>
        <rFont val="Calibri"/>
        <family val="2"/>
      </rPr>
      <t xml:space="preserve">
</t>
    </r>
    <r>
      <rPr>
        <sz val="10"/>
        <rFont val="Calibri"/>
        <family val="2"/>
      </rPr>
      <t>Los requisitos que deben cumplir los beneficiarios/destinatarios de las ayudas no quedan claros o son ambiguos para una correcta y exacta interpretación, lo cual puede derivar en que potenciales beneficiarios opten por no presentarse a la convocatoria, o bien derive en la selección deliberada de un determinado beneficiario.</t>
    </r>
  </si>
  <si>
    <r>
      <t xml:space="preserve">No se han respetado los plazos establecidos en las Bases Reguladoras/ convocatoria para la presentación de solicitudes
</t>
    </r>
    <r>
      <rPr>
        <u/>
        <sz val="10"/>
        <color indexed="8"/>
        <rFont val="Calibri"/>
        <family val="2"/>
      </rPr>
      <t>Descripción detallada:</t>
    </r>
    <r>
      <rPr>
        <b/>
        <sz val="10"/>
        <color indexed="8"/>
        <rFont val="Calibri"/>
        <family val="2"/>
      </rPr>
      <t xml:space="preserve">
</t>
    </r>
    <r>
      <rPr>
        <sz val="10"/>
        <color theme="1"/>
        <rFont val="Calibri"/>
        <family val="2"/>
        <scheme val="minor"/>
      </rPr>
      <t>La bandera roja tiene lugar cuando el organismo rechaza alguna solicitud por supuesta entrega de la misma fuera plazo cuando de forma efectiva ha sido presentada en plazo, o bien se han presentado una o varias solicitudes fuera de plazo y han sido aceptadas por el organismo. En tales casos, los plazos establecidos en las Bases Reguladoras/Convocatoria no se han cumplido en lo relativo a la presentación de las solicitudes.</t>
    </r>
  </si>
  <si>
    <r>
      <t xml:space="preserve">En el caso de subvenciones concedidas en base a baremos se produce la ausencia de publicación de los mismos en Boletines Oficiales correspondientes
</t>
    </r>
    <r>
      <rPr>
        <u/>
        <sz val="10"/>
        <color indexed="8"/>
        <rFont val="Calibri"/>
        <family val="2"/>
      </rPr>
      <t>Descripción detallada:</t>
    </r>
    <r>
      <rPr>
        <b/>
        <sz val="10"/>
        <color indexed="8"/>
        <rFont val="Calibri"/>
        <family val="2"/>
      </rPr>
      <t xml:space="preserve">
</t>
    </r>
    <r>
      <rPr>
        <sz val="10"/>
        <color theme="1"/>
        <rFont val="Calibri"/>
        <family val="2"/>
        <scheme val="minor"/>
      </rPr>
      <t>En las publicaciones de las bases reguladoras de las convocatorias de las ayudas no se incluyen los baremos para valorar las diferentes solicitudes, incurriendo en una falta de objetividad y transparencia en la prelación de solicitudes.</t>
    </r>
  </si>
  <si>
    <r>
      <t xml:space="preserve">El beneficiario/destinatario de las ayudas incumple la obligación de garantizar la concurrencia en caso de que necesite negociar con proveedores
</t>
    </r>
    <r>
      <rPr>
        <u/>
        <sz val="10"/>
        <rFont val="Calibri"/>
        <family val="2"/>
      </rPr>
      <t>Descripción detallada:</t>
    </r>
    <r>
      <rPr>
        <b/>
        <sz val="10"/>
        <rFont val="Calibri"/>
        <family val="2"/>
      </rPr>
      <t xml:space="preserve">
</t>
    </r>
    <r>
      <rPr>
        <sz val="10"/>
        <rFont val="Calibri"/>
        <family val="2"/>
      </rPr>
      <t>La bandera roja tiene lugar cuando el beneficiario/destinatario de la ayuda o subvención que, en su caso, desee negociar o contratar a proveedores, no garantiza la elección de los mismos a través de un proceso de concurrencia competitiva. Según  el procedimiento establecido al efecto en el art. 31.3 de la Ley General de Subvenciones, cuando el importe del gasto subvencionable supere la cuantía del contrato menor, según la normativa de contratación pública, el beneficiario deberá solicitar, como mínimo tres ofertas de diferentes proveedores. En este caso, el riesgo también puede materializarse cuando los proveedores sean personas o entidades vinculadas con el beneficiario, según lo establecido en el art. 29.7 de la Ley General de Subvenciones.</t>
    </r>
  </si>
  <si>
    <r>
      <t xml:space="preserve">Se incumplen los principios de objetividad, igualdad y no discriminación en la selección de beneficiarios 
</t>
    </r>
    <r>
      <rPr>
        <u/>
        <sz val="10"/>
        <color indexed="8"/>
        <rFont val="Calibri"/>
        <family val="2"/>
      </rPr>
      <t>Descripción detallada:</t>
    </r>
    <r>
      <rPr>
        <b/>
        <sz val="10"/>
        <color indexed="8"/>
        <rFont val="Calibri"/>
        <family val="2"/>
      </rPr>
      <t xml:space="preserve">
</t>
    </r>
    <r>
      <rPr>
        <sz val="10"/>
        <color theme="1"/>
        <rFont val="Calibri"/>
        <family val="2"/>
        <scheme val="minor"/>
      </rPr>
      <t>La bandera roja tiene lugar cuando el organismo otorgante no sigue un criterio homogéneo para la selección de beneficiarios en los procedimientos de concesión de subvenciones en régimen de concurrencia competitiva, no recibiendo aquellos el mismo tratamiento y produciéndose, por tanto, un incumplimiento del procedimiento competitivo.</t>
    </r>
  </si>
  <si>
    <r>
      <t xml:space="preserve">Influencia deliberada en la evaluación y selección de los beneficiarios
</t>
    </r>
    <r>
      <rPr>
        <u/>
        <sz val="10"/>
        <color indexed="8"/>
        <rFont val="Calibri"/>
        <family val="2"/>
      </rPr>
      <t>Descripción detallada:</t>
    </r>
    <r>
      <rPr>
        <b/>
        <sz val="10"/>
        <color indexed="8"/>
        <rFont val="Calibri"/>
        <family val="2"/>
      </rPr>
      <t xml:space="preserve">
</t>
    </r>
    <r>
      <rPr>
        <sz val="10"/>
        <color theme="1"/>
        <rFont val="Calibri"/>
        <family val="2"/>
        <scheme val="minor"/>
      </rPr>
      <t>Los miembros del comité de evaluación influyen deliberadamente sobre la evaluación y selección de los solicitantes a fin de favorecer a alguno de ellos, dando un trato preferente a su solicitud durante la evaluación, o bien presionando a otros miembros del comité.</t>
    </r>
  </si>
  <si>
    <r>
      <t xml:space="preserve">Las operaciones financiadas constituyen ayudas de estado y no se ha seguido el procedimiento de información y notificación establecido al efecto por la normativa europea
</t>
    </r>
    <r>
      <rPr>
        <u/>
        <sz val="10"/>
        <color indexed="8"/>
        <rFont val="Calibri"/>
        <family val="2"/>
      </rPr>
      <t xml:space="preserve">Descripción detallada:
</t>
    </r>
    <r>
      <rPr>
        <sz val="10"/>
        <color theme="1"/>
        <rFont val="Calibri"/>
        <family val="2"/>
        <scheme val="minor"/>
      </rPr>
      <t>El organismo no ha comprobado que la ayuda pueda constituir ayuda de estado, según la normativa de la UE aplicable y no ha seguido el procedimiento de comunicación y notificación a la Comisión Europea. 
Se debe tener en cuenta que en el caso de mínimis no es necesario comunicar las ayudas a la Comisión.</t>
    </r>
  </si>
  <si>
    <r>
      <t xml:space="preserve">Los fondos no han sido destinados a la finalidad establecida en la normativa reguladora de la subvención por parte del beneficiario
</t>
    </r>
    <r>
      <rPr>
        <u/>
        <sz val="10"/>
        <color indexed="8"/>
        <rFont val="Calibri"/>
        <family val="2"/>
      </rPr>
      <t>Descripción detallada:</t>
    </r>
    <r>
      <rPr>
        <b/>
        <sz val="10"/>
        <color indexed="8"/>
        <rFont val="Calibri"/>
        <family val="2"/>
      </rPr>
      <t xml:space="preserve">
</t>
    </r>
    <r>
      <rPr>
        <sz val="10"/>
        <color theme="1"/>
        <rFont val="Calibri"/>
        <family val="2"/>
        <scheme val="minor"/>
      </rPr>
      <t>Los fondos de la subvención no se han destinado a la finalidad u objetivos recogidos en las Bases Reguladoras/Convocatoria o no han sido ejecutados.</t>
    </r>
  </si>
  <si>
    <r>
      <t xml:space="preserve">Se produce un exceso en la cofinanciación de las operaciones
</t>
    </r>
    <r>
      <rPr>
        <u/>
        <sz val="10"/>
        <color indexed="8"/>
        <rFont val="Calibri"/>
        <family val="2"/>
      </rPr>
      <t>Descripción detallada:</t>
    </r>
    <r>
      <rPr>
        <b/>
        <sz val="10"/>
        <color indexed="8"/>
        <rFont val="Calibri"/>
        <family val="2"/>
      </rPr>
      <t xml:space="preserve">
</t>
    </r>
    <r>
      <rPr>
        <sz val="10"/>
        <color theme="1"/>
        <rFont val="Calibri"/>
        <family val="2"/>
        <scheme val="minor"/>
      </rPr>
      <t>La bandera roja tiene lugar cuando el beneficiario recibe ayudas provenientes del mismo fondo pero de distintos organismos y se está produciendo un lucro o un exceso de cofinanciación. En este sentido, los beneficiarios no pueden recibir más financiación de lo que han gastado en cada operación. Esta bandera roja suele tener lugar cuando la cofinanciación se realiza mediante la recepción de importes fijos en vez de en porcentajes del gasto, conllevando un mayor riesgo de que se produzca un exceso en la cofinanciación.</t>
    </r>
  </si>
  <si>
    <r>
      <t xml:space="preserve">Existen varios cofinanciadores que financian la misma operación 
</t>
    </r>
    <r>
      <rPr>
        <u/>
        <sz val="10"/>
        <color indexed="8"/>
        <rFont val="Calibri"/>
        <family val="2"/>
      </rPr>
      <t>Descripción detallada:</t>
    </r>
    <r>
      <rPr>
        <b/>
        <sz val="10"/>
        <color indexed="8"/>
        <rFont val="Calibri"/>
        <family val="2"/>
      </rPr>
      <t xml:space="preserve">
</t>
    </r>
    <r>
      <rPr>
        <sz val="10"/>
        <color theme="1"/>
        <rFont val="Calibri"/>
        <family val="2"/>
        <scheme val="minor"/>
      </rPr>
      <t xml:space="preserve">Las convocatorias de las ayudas deben definir la compatibilidad o incompatibilidad de las ayudas con otro tipo de financiación que provenga de otros Fondos EIE o de fuentes nacionales o autonómicas. En este caso, existe el riesgo para el organismo de incumplimiento de las normas de adicionalidad. </t>
    </r>
  </si>
  <si>
    <r>
      <t xml:space="preserve">No existe documentación soporte de las aportaciones realizadas por terceros (convenios, donaciones, aportaciones dinerarias de otra naturaleza, etc.)
</t>
    </r>
    <r>
      <rPr>
        <u/>
        <sz val="10"/>
        <color indexed="8"/>
        <rFont val="Calibri"/>
        <family val="2"/>
      </rPr>
      <t>Descripción detallada:</t>
    </r>
    <r>
      <rPr>
        <b/>
        <sz val="10"/>
        <color indexed="8"/>
        <rFont val="Calibri"/>
        <family val="2"/>
      </rPr>
      <t xml:space="preserve">
</t>
    </r>
    <r>
      <rPr>
        <sz val="10"/>
        <color theme="1"/>
        <rFont val="Calibri"/>
        <family val="2"/>
        <scheme val="minor"/>
      </rPr>
      <t>No existe documentación soporte de las aportaciones realizadas por terceros cuando, según lo establecido en las disposiciones reglamentarias de los Fondos EIE,  de cada aportación para la cofinanciación debe existir documentación.</t>
    </r>
  </si>
  <si>
    <r>
      <t xml:space="preserve">La financiación aportada por terceros no es finalista y no existe un criterio de reparto de la misma
</t>
    </r>
    <r>
      <rPr>
        <u/>
        <sz val="10"/>
        <color indexed="8"/>
        <rFont val="Calibri"/>
        <family val="2"/>
      </rPr>
      <t>Descripción detallada:</t>
    </r>
    <r>
      <rPr>
        <sz val="10"/>
        <color theme="1"/>
        <rFont val="Calibri"/>
        <family val="2"/>
        <scheme val="minor"/>
      </rPr>
      <t xml:space="preserve">
Cuando en el convenio o acuerdo de financiación de terceros no se señala específicamente que las cuantías financiadas se destinan a operaciones del Fondo Social Europeo. La bandera roja también puede tener lugar cuando la cofinanciación se destina a otro fin distinto al objeto de la convocatoria.</t>
    </r>
  </si>
  <si>
    <r>
      <t xml:space="preserve">Inexistencia de un control de los gastos e ingresos por operación por parte del beneficiario
</t>
    </r>
    <r>
      <rPr>
        <u/>
        <sz val="10"/>
        <color indexed="8"/>
        <rFont val="Calibri"/>
        <family val="2"/>
      </rPr>
      <t>Descripción detallada:</t>
    </r>
    <r>
      <rPr>
        <b/>
        <sz val="10"/>
        <color indexed="8"/>
        <rFont val="Calibri"/>
        <family val="2"/>
      </rPr>
      <t xml:space="preserve">
</t>
    </r>
    <r>
      <rPr>
        <sz val="10"/>
        <color theme="1"/>
        <rFont val="Calibri"/>
        <family val="2"/>
        <scheme val="minor"/>
      </rPr>
      <t xml:space="preserve">No existe contabilidad analítica de forma que se pueda llevar un control documentado de gastos e ingresos por tipo de operación, tipo de proyecto, o fuente de financiación. </t>
    </r>
  </si>
  <si>
    <r>
      <t xml:space="preserve">Documentación falsificada presentada por los solicitantes al objeto de salir elegidos en un proceso de selección
</t>
    </r>
    <r>
      <rPr>
        <u/>
        <sz val="10"/>
        <color indexed="8"/>
        <rFont val="Calibri"/>
        <family val="2"/>
      </rPr>
      <t>Descripción detallada:</t>
    </r>
    <r>
      <rPr>
        <b/>
        <sz val="10"/>
        <color indexed="8"/>
        <rFont val="Calibri"/>
        <family val="2"/>
      </rPr>
      <t xml:space="preserve">
</t>
    </r>
    <r>
      <rPr>
        <sz val="10"/>
        <color theme="1"/>
        <rFont val="Calibri"/>
        <family val="2"/>
        <scheme val="minor"/>
      </rPr>
      <t>Los solicitantes presentan declaraciones falsas en sus solicitudes, haciendo creer al comité de evaluación que cumplen con los criterios de elegibilidad, generales y específicos. Se trata de cualquier documentación requerida en la solicitud para la obtención de la ayuda: declaraciones firmadas, información financiera, compromisos, etc.</t>
    </r>
  </si>
  <si>
    <r>
      <t xml:space="preserve">Manipulación del soporte documental de justificación de los gastos
</t>
    </r>
    <r>
      <rPr>
        <u/>
        <sz val="10"/>
        <color indexed="8"/>
        <rFont val="Calibri"/>
        <family val="2"/>
      </rPr>
      <t xml:space="preserve">Descripción detallada:
</t>
    </r>
    <r>
      <rPr>
        <sz val="10"/>
        <color theme="1"/>
        <rFont val="Calibri"/>
        <family val="2"/>
        <scheme val="minor"/>
      </rPr>
      <t>Cuando se manipulan facturas o se presentan facturas falsas para el reembolso de los gastos incurridos en la operación subvencionada.</t>
    </r>
  </si>
  <si>
    <r>
      <t xml:space="preserve">Incumplimiento de los deberes de información y comunicación del apoyo del FSE a las operaciones cofinanciadas  
</t>
    </r>
    <r>
      <rPr>
        <u/>
        <sz val="10"/>
        <rFont val="Calibri"/>
        <family val="2"/>
      </rPr>
      <t>Descripción detallada:</t>
    </r>
    <r>
      <rPr>
        <b/>
        <sz val="10"/>
        <rFont val="Calibri"/>
        <family val="2"/>
      </rPr>
      <t xml:space="preserve">
</t>
    </r>
    <r>
      <rPr>
        <sz val="10"/>
        <rFont val="Calibri"/>
        <family val="2"/>
      </rPr>
      <t>Tanto el organismo que realiza una convocatoria como los destinatarios finales están compelidos a informar y difundir que dichas ayudas u operaciones están financiadas con cargo al FSE, y deben cumplir lo establecido en las disposiciones comunitarias al respecto (Art. 115 RDC)</t>
    </r>
  </si>
  <si>
    <r>
      <t xml:space="preserve">El organismo no ha realizado una correcta documentación de la operación que permita garantizar la pista de auditoría
</t>
    </r>
    <r>
      <rPr>
        <u/>
        <sz val="10"/>
        <rFont val="Calibri"/>
        <family val="2"/>
      </rPr>
      <t>Descripción detallada:</t>
    </r>
    <r>
      <rPr>
        <b/>
        <sz val="10"/>
        <rFont val="Calibri"/>
        <family val="2"/>
      </rPr>
      <t xml:space="preserve">
</t>
    </r>
    <r>
      <rPr>
        <sz val="10"/>
        <rFont val="Calibri"/>
        <family val="2"/>
      </rPr>
      <t>En el expediente de la operación no queda registrada la documentación justificativa que permita garantizar la pista de auditoría. Algunos ejemplos son la disposición de documentación sobre gastos, pagos, contabilidad, publicidad y de ejecución, entre otros.</t>
    </r>
    <r>
      <rPr>
        <b/>
        <sz val="10"/>
        <rFont val="Calibri"/>
        <family val="2"/>
      </rPr>
      <t xml:space="preserve"> </t>
    </r>
  </si>
  <si>
    <r>
      <t xml:space="preserve">La convocatoria no establece con precisión la forma en que deben documentarse los distintos gastos derivados de la operación
</t>
    </r>
    <r>
      <rPr>
        <u/>
        <sz val="10"/>
        <color indexed="8"/>
        <rFont val="Calibri"/>
        <family val="2"/>
      </rPr>
      <t>Descripción detallada:</t>
    </r>
    <r>
      <rPr>
        <b/>
        <sz val="10"/>
        <color indexed="8"/>
        <rFont val="Calibri"/>
        <family val="2"/>
      </rPr>
      <t xml:space="preserve">
</t>
    </r>
    <r>
      <rPr>
        <sz val="10"/>
        <color theme="1"/>
        <rFont val="Calibri"/>
        <family val="2"/>
        <scheme val="minor"/>
      </rPr>
      <t>La convocatoria no establece con precisión la forma en que deben documentarse los distintos gastos (requisitos para la justificación de los gastos, dependiendo de la naturaleza del gasto), según lo establecido en el art. 131 del RDC. Algunos ejemplos son los documentos, facturas o documentos con valor probatorio análogo, establecido en la normativa correspondiente propia o nacional.</t>
    </r>
  </si>
  <si>
    <r>
      <t xml:space="preserve">La convocatoria no define de forma clara y precisa los gastos elegibles
</t>
    </r>
    <r>
      <rPr>
        <u/>
        <sz val="10"/>
        <color indexed="8"/>
        <rFont val="Calibri"/>
        <family val="2"/>
      </rPr>
      <t>Descripción detallada:</t>
    </r>
    <r>
      <rPr>
        <sz val="10"/>
        <color theme="1"/>
        <rFont val="Calibri"/>
        <family val="2"/>
        <scheme val="minor"/>
      </rPr>
      <t xml:space="preserve">
La convocatoria no define de forma clara y precisa qué gastos son subvencionables, de acuerdo a lo establecido en el art. 65 del RDC, y que podrán ser, por tanto, certificados por la Autoridad de Certificación. </t>
    </r>
  </si>
  <si>
    <r>
      <rPr>
        <b/>
        <sz val="10"/>
        <rFont val="Calibri"/>
        <family val="2"/>
      </rPr>
      <t xml:space="preserve">La convocatoria no establece con precisión el método de cálculo de costes que debe aplicarse en las operaciones
</t>
    </r>
    <r>
      <rPr>
        <u/>
        <sz val="10"/>
        <rFont val="Calibri"/>
        <family val="2"/>
      </rPr>
      <t>Descripción detallada:</t>
    </r>
    <r>
      <rPr>
        <sz val="10"/>
        <rFont val="Calibri"/>
        <family val="2"/>
      </rPr>
      <t xml:space="preserve">
El organismo no ha establecido de forma clara el método de cálculo de costes a aplicar en las operaciones de acuerdo a lo establecido en el art. 67 del RDC.</t>
    </r>
  </si>
  <si>
    <r>
      <t xml:space="preserve">En relación con la bandera roja: 
- </t>
    </r>
    <r>
      <rPr>
        <u/>
        <sz val="10"/>
        <color indexed="8"/>
        <rFont val="Calibri"/>
        <family val="2"/>
      </rPr>
      <t xml:space="preserve">En el caso de ser la </t>
    </r>
    <r>
      <rPr>
        <b/>
        <u/>
        <sz val="10"/>
        <color indexed="8"/>
        <rFont val="Calibri"/>
        <family val="2"/>
      </rPr>
      <t>primera vez que cumplimenta la matriz ex ante</t>
    </r>
    <r>
      <rPr>
        <sz val="10"/>
        <color theme="1"/>
        <rFont val="Calibri"/>
        <family val="2"/>
        <scheme val="minor"/>
      </rPr>
      <t xml:space="preserve">: ¿la entidad ha detectado de forma interna errores o incidencias en el pasado, haya sido o no haya sido Organismo Intermedio del FSE? 
- </t>
    </r>
    <r>
      <rPr>
        <u/>
        <sz val="10"/>
        <color indexed="8"/>
        <rFont val="Calibri"/>
        <family val="2"/>
      </rPr>
      <t xml:space="preserve">En el caso de ser una </t>
    </r>
    <r>
      <rPr>
        <b/>
        <u/>
        <sz val="10"/>
        <color indexed="8"/>
        <rFont val="Calibri"/>
        <family val="2"/>
      </rPr>
      <t>revisión de la matriz ex ante</t>
    </r>
    <r>
      <rPr>
        <sz val="10"/>
        <color theme="1"/>
        <rFont val="Calibri"/>
        <family val="2"/>
        <scheme val="minor"/>
      </rPr>
      <t>: ¿la bandera roja se ha materializado en al menos una ocasión y, por tanto, así se ha indicado en la matriz ex post correspondiente?</t>
    </r>
  </si>
  <si>
    <t>En relación con su organización:
- ¿Es la primera vez que su entidad ha sido designada como Organismo Intermedio u Organismo Colaborador del Fondo Social Europeo?
- En el caso de que haya sido designado por primera vez como Organismo Intermedio del FSE, ¿es la primera vez que cumplimenta la matriz ex ante?</t>
  </si>
  <si>
    <t>Probabilidad de suceso
(5%-90 %)</t>
  </si>
  <si>
    <t>Impacto del riesgo
 (1-3)</t>
  </si>
  <si>
    <t>Categorización del riesgo
(1-4)</t>
  </si>
  <si>
    <r>
      <t xml:space="preserve">●  El beneficiario debe establecer una lista de comprobación (checklist estándar de la organización o lista elaborada </t>
    </r>
    <r>
      <rPr>
        <i/>
        <sz val="10"/>
        <color indexed="8"/>
        <rFont val="Calibri"/>
        <family val="2"/>
      </rPr>
      <t>ad hoc</t>
    </r>
    <r>
      <rPr>
        <sz val="10"/>
        <color theme="1"/>
        <rFont val="Calibri"/>
        <family val="2"/>
        <scheme val="minor"/>
      </rPr>
      <t xml:space="preserve"> para la convocatoria) sobre los pasos a seguir para garantizar un procedimiento de concurrencia competitiva y la garantía de no vinculación entre beneficiarios y proveedores.
 ●  Es recomendable que el organismo seleccione una persona (preferiblemente, externa al proceso de gestión y selección de solicitudes) responsable de verificar el cumplimiento de dichos requisitos. </t>
    </r>
  </si>
  <si>
    <r>
      <t xml:space="preserve"> ● Realización de cuadros de financiación a nivel de operación que permitan llevar un control de la financiación de las operaciones analizando gastos e ingresos de las mismas.
 ● Establecimiento de una contabilidad analítica de los ingresos y gastos de las operaciones. Dicha contabilidad debe estar correctamente documentada.
</t>
    </r>
    <r>
      <rPr>
        <strike/>
        <sz val="10"/>
        <color indexed="10"/>
        <rFont val="Calibri"/>
        <family val="2"/>
      </rPr>
      <t xml:space="preserve">
</t>
    </r>
  </si>
  <si>
    <t>Fecha:</t>
  </si>
  <si>
    <t>Organismo Intermedio:</t>
  </si>
  <si>
    <r>
      <t xml:space="preserve">En relación con la bandera roja: 
- </t>
    </r>
    <r>
      <rPr>
        <u/>
        <sz val="10"/>
        <color indexed="8"/>
        <rFont val="Calibri"/>
        <family val="2"/>
      </rPr>
      <t xml:space="preserve">En el caso de ser la </t>
    </r>
    <r>
      <rPr>
        <b/>
        <u/>
        <sz val="10"/>
        <color indexed="8"/>
        <rFont val="Calibri"/>
        <family val="2"/>
      </rPr>
      <t>primera vez que cumplimenta la matriz ex ante</t>
    </r>
    <r>
      <rPr>
        <sz val="10"/>
        <color theme="1"/>
        <rFont val="Calibri"/>
        <family val="2"/>
        <scheme val="minor"/>
      </rPr>
      <t xml:space="preserve">: ¿la entidad ha detectado de forma interna errores o incidencias en el pasado, haya sido o no haya sido Organismo Intermedio del Fondo Social? 
- </t>
    </r>
    <r>
      <rPr>
        <u/>
        <sz val="10"/>
        <color indexed="8"/>
        <rFont val="Calibri"/>
        <family val="2"/>
      </rPr>
      <t xml:space="preserve">En el caso de ser una </t>
    </r>
    <r>
      <rPr>
        <b/>
        <u/>
        <sz val="10"/>
        <color indexed="8"/>
        <rFont val="Calibri"/>
        <family val="2"/>
      </rPr>
      <t>revisión de la matriz ex ante</t>
    </r>
    <r>
      <rPr>
        <sz val="10"/>
        <color theme="1"/>
        <rFont val="Calibri"/>
        <family val="2"/>
        <scheme val="minor"/>
      </rPr>
      <t>: ¿la bandera roja se ha materializado en al menos una ocasión y, por tanto, así se ha indicado en la matriz ex post correspondiente?</t>
    </r>
  </si>
  <si>
    <r>
      <t xml:space="preserve">Los pliegos presentan prescripciones más restrictivas que las aprobadas en procedimientos previos similares
</t>
    </r>
    <r>
      <rPr>
        <u/>
        <sz val="10"/>
        <color indexed="8"/>
        <rFont val="Calibri"/>
        <family val="2"/>
      </rPr>
      <t>Descripción detallada:</t>
    </r>
    <r>
      <rPr>
        <b/>
        <sz val="10"/>
        <color indexed="8"/>
        <rFont val="Calibri"/>
        <family val="2"/>
      </rPr>
      <t xml:space="preserve">
</t>
    </r>
    <r>
      <rPr>
        <sz val="10"/>
        <color theme="1"/>
        <rFont val="Calibri"/>
        <family val="2"/>
        <scheme val="minor"/>
      </rPr>
      <t>La materialización de esa situación se produce en el caso en el que se endurecen los requisitos, restringiendo la concurrencia, en un procedimiento de carácter similar a procedimientos anteriores. Ejemplo: elevar las requisitos financieros, establecer un determinado volumen de facturación exigido, reducir la franja de número de empleados, etc. con respecto a lo establecido en procedimientos de similares características.</t>
    </r>
  </si>
  <si>
    <r>
      <t xml:space="preserve">Presentación de una única oferta o número anormalmente bajo de proposiciones optando a la licitación según el tipo de procedimiento de contratación
</t>
    </r>
    <r>
      <rPr>
        <u/>
        <sz val="10"/>
        <color indexed="8"/>
        <rFont val="Calibri"/>
        <family val="2"/>
      </rPr>
      <t>Descripción detallada:</t>
    </r>
    <r>
      <rPr>
        <b/>
        <sz val="10"/>
        <color indexed="8"/>
        <rFont val="Calibri"/>
        <family val="2"/>
      </rPr>
      <t xml:space="preserve">
</t>
    </r>
    <r>
      <rPr>
        <sz val="10"/>
        <color theme="1"/>
        <rFont val="Calibri"/>
        <family val="2"/>
        <scheme val="minor"/>
      </rPr>
      <t xml:space="preserve">Se produce en los casos en que el procedimiento de contratación requiere, según  la normativa aplicable al sector público, la solicitud de ofertas a un número mínimo de empresas capacitadas para la realización del objeto del contrato, y este extremo se incumple.
Por ejemplo, en el procedimiento negociado será necesario solicitar ofertas, al menos, a tres empresas capacitadas para la realización del objeto del contrato, siempre que ello sea posible. </t>
    </r>
  </si>
  <si>
    <r>
      <t xml:space="preserve">El procedimiento de contratación se declara desierto y vuelve a convocarse a pesar de que se recibieron ofertas admisibles de acuerdo con los criterios que figuran en los pliegos
</t>
    </r>
    <r>
      <rPr>
        <u/>
        <sz val="10"/>
        <color indexed="8"/>
        <rFont val="Calibri"/>
        <family val="2"/>
      </rPr>
      <t>Descripción detallada:</t>
    </r>
    <r>
      <rPr>
        <b/>
        <sz val="10"/>
        <color indexed="8"/>
        <rFont val="Calibri"/>
        <family val="2"/>
      </rPr>
      <t xml:space="preserve">
</t>
    </r>
    <r>
      <rPr>
        <sz val="10"/>
        <color theme="1"/>
        <rFont val="Calibri"/>
        <family val="2"/>
        <scheme val="minor"/>
      </rPr>
      <t>Se declara desierto un procedimiento, a pesar de que existen ofertas que cumplen los criterios para ser admitidas en el procedimiento, y se vuelve a convocar restringiendo los requisitos a efectos de beneficiar a un licitador en concreto.</t>
    </r>
  </si>
  <si>
    <r>
      <t>Ausencia de medidas de información y publicidad en la documentación relativa al procedimiento de contratación y/o insuficiencia de</t>
    </r>
    <r>
      <rPr>
        <b/>
        <sz val="10"/>
        <rFont val="Calibri"/>
        <family val="2"/>
      </rPr>
      <t xml:space="preserve"> plazos para la recepción de ofertas</t>
    </r>
    <r>
      <rPr>
        <b/>
        <sz val="10"/>
        <color indexed="8"/>
        <rFont val="Calibri"/>
        <family val="2"/>
      </rPr>
      <t xml:space="preserve">
</t>
    </r>
    <r>
      <rPr>
        <u/>
        <sz val="10"/>
        <color indexed="8"/>
        <rFont val="Calibri"/>
        <family val="2"/>
      </rPr>
      <t>Descripción detallada:</t>
    </r>
    <r>
      <rPr>
        <sz val="10"/>
        <color theme="1"/>
        <rFont val="Calibri"/>
        <family val="2"/>
        <scheme val="minor"/>
      </rPr>
      <t xml:space="preserve">
Se produce cuando el procedimiento no cumple con los requisitos de información y publicidad mínimos requeridos para el anuncio de la convocatoria en la normativa aplicable, requisitos que tienen como finalidad  asegurar la transparencia y el acceso público a la información. En este sentido, se produce una falta de transparencia o publicidad cuando en los pliegos no se determinan con exactitud los plazos para la presentación de proposiciones, o se fijan unos plazos excesivamente reducidos que puedan conllevar la limitación de la concurrencia. 
Por ejemplo, los pliegos no establecen de forma exacta qué documentos concretos debe presentar el licitador en su proposición para que esta sea admitida en el procedimiento. </t>
    </r>
  </si>
  <si>
    <r>
      <t xml:space="preserve">Reclamaciones de otros ofertantes
</t>
    </r>
    <r>
      <rPr>
        <u/>
        <sz val="10"/>
        <color indexed="8"/>
        <rFont val="Calibri"/>
        <family val="2"/>
      </rPr>
      <t>Descripción detallada:</t>
    </r>
    <r>
      <rPr>
        <b/>
        <sz val="10"/>
        <color indexed="8"/>
        <rFont val="Calibri"/>
        <family val="2"/>
      </rPr>
      <t xml:space="preserve">
</t>
    </r>
    <r>
      <rPr>
        <sz val="10"/>
        <color theme="1"/>
        <rFont val="Calibri"/>
        <family val="2"/>
        <scheme val="minor"/>
      </rPr>
      <t>Se producen reclamaciones o quejas por escrito referidas a la limitación de la concurrencia en el procedimiento de contratación.</t>
    </r>
  </si>
  <si>
    <r>
      <t xml:space="preserve">Posibles acuerdos entre los licitadores en complicidad con empresas interrelacionadas y/o vinculadas o mediante la introducción de "proveedores fantasma"
</t>
    </r>
    <r>
      <rPr>
        <u/>
        <sz val="10"/>
        <color indexed="8"/>
        <rFont val="Calibri"/>
        <family val="2"/>
      </rPr>
      <t>Descripción detallada:</t>
    </r>
    <r>
      <rPr>
        <b/>
        <sz val="10"/>
        <color indexed="8"/>
        <rFont val="Calibri"/>
        <family val="2"/>
      </rPr>
      <t xml:space="preserve">
</t>
    </r>
    <r>
      <rPr>
        <sz val="10"/>
        <color theme="1"/>
        <rFont val="Calibri"/>
        <family val="2"/>
        <scheme val="minor"/>
      </rPr>
      <t>Este tipo de prácticas colusorias se producen cuando, con el objeto de conseguir la adjudicación de un contrato, los licitadores manipulan el procedimiento de contratación mediante acuerdos colusorios con otros ofertantes que presentan o no vinculación empresarial o mediante la simulación de falsos licitadores.
Ejemplo: presentación de distintas ofertas por parte de diferentes entidades que presentan vinculación empresarial o presentación de ofertas fantasma que no presentan la calidad suficiente y existe la duda de que su finalidad sea la obtención del contrato.</t>
    </r>
  </si>
  <si>
    <r>
      <t xml:space="preserve">Posibles acuerdos entre los licitadores en los precios ofertados en el procedimiento de contratación
</t>
    </r>
    <r>
      <rPr>
        <u/>
        <sz val="10"/>
        <color indexed="8"/>
        <rFont val="Calibri"/>
        <family val="2"/>
      </rPr>
      <t>Descripción detallada:</t>
    </r>
    <r>
      <rPr>
        <b/>
        <sz val="10"/>
        <color indexed="8"/>
        <rFont val="Calibri"/>
        <family val="2"/>
      </rPr>
      <t xml:space="preserve">
</t>
    </r>
    <r>
      <rPr>
        <sz val="10"/>
        <color theme="1"/>
        <rFont val="Calibri"/>
        <family val="2"/>
        <scheme val="minor"/>
      </rPr>
      <t>Los licitadores llegan a acuerdos para no ofrecer por debajo de un precio, con patrones de ofertas inusuales o similares: las ofertas tienen porcentajes exactos de rebaja, la oferta ganadora está muy próximo al umbral de precios establecidos en los pliegos, los precios son muy similares, etc.</t>
    </r>
  </si>
  <si>
    <r>
      <t xml:space="preserve">Posibles acuerdos entre los licitadores para el reparto del mercado 
</t>
    </r>
    <r>
      <rPr>
        <u/>
        <sz val="10"/>
        <color indexed="8"/>
        <rFont val="Calibri"/>
        <family val="2"/>
      </rPr>
      <t>Descripción detallada:</t>
    </r>
    <r>
      <rPr>
        <b/>
        <sz val="10"/>
        <color indexed="8"/>
        <rFont val="Calibri"/>
        <family val="2"/>
      </rPr>
      <t xml:space="preserve">
</t>
    </r>
    <r>
      <rPr>
        <sz val="10"/>
        <color theme="1"/>
        <rFont val="Calibri"/>
        <family val="2"/>
        <scheme val="minor"/>
      </rPr>
      <t>Los licitadores se reparten el mercado reduciendo la competencia, por ejemplo, por región, tipo de trabajo, tipo de obra...</t>
    </r>
  </si>
  <si>
    <r>
      <t xml:space="preserve">El adjudicatario subcontrata a otros licitadores que han participado en el procedimiento de contratación
</t>
    </r>
    <r>
      <rPr>
        <u/>
        <sz val="10"/>
        <color indexed="8"/>
        <rFont val="Calibri"/>
        <family val="2"/>
      </rPr>
      <t xml:space="preserve">Descripción detallada:
</t>
    </r>
    <r>
      <rPr>
        <sz val="10"/>
        <color theme="1"/>
        <rFont val="Calibri"/>
        <family val="2"/>
        <scheme val="minor"/>
      </rPr>
      <t>Un licitador que no ha resultado adjudicatario ejecuta la parte principal del contrato siendo subcontratado por el adjudicatario, esquivando los límites de subcontratación establecidos, considerando además que el citado licitador no cumplía previamente la solvencia técnica y/o administrativa requerida.</t>
    </r>
  </si>
  <si>
    <r>
      <t xml:space="preserve">Comportamiento inusual por parte de un empleado que insiste en obtener información sobre el procedimiento de licitación sin estar a cargo del procedimiento
</t>
    </r>
    <r>
      <rPr>
        <u/>
        <sz val="10"/>
        <color indexed="8"/>
        <rFont val="Calibri"/>
        <family val="2"/>
      </rPr>
      <t>Descripción detallada:</t>
    </r>
    <r>
      <rPr>
        <b/>
        <sz val="10"/>
        <color indexed="8"/>
        <rFont val="Calibri"/>
        <family val="2"/>
      </rPr>
      <t xml:space="preserve">
</t>
    </r>
    <r>
      <rPr>
        <sz val="10"/>
        <color theme="1"/>
        <rFont val="Calibri"/>
        <family val="2"/>
        <scheme val="minor"/>
      </rPr>
      <t>Cuando un empleado que no forma parte de los equipos encargados del procedimiento de licitación se interesa fuertemente por conseguir información que puede alterar el devenir del concurso o favorecer a algún contratista en particular. Puede darse el caso en que tenga también vinculación con proveedores de algún potencial contratista.</t>
    </r>
  </si>
  <si>
    <r>
      <t xml:space="preserve">Un empleado del órgano de contratación que haya trabajado para una empresa participa en el concurso de forma inmediatamente anterior a su incorporación al puesto de trabajo en el organismo adjudicador
</t>
    </r>
    <r>
      <rPr>
        <u/>
        <sz val="10"/>
        <color indexed="8"/>
        <rFont val="Calibri"/>
        <family val="2"/>
      </rPr>
      <t>Descripción detallada:</t>
    </r>
    <r>
      <rPr>
        <sz val="10"/>
        <color theme="1"/>
        <rFont val="Calibri"/>
        <family val="2"/>
        <scheme val="minor"/>
      </rPr>
      <t xml:space="preserve">
Cuando un empleado del órgano de contratación ha trabajado para una empresa que puede presentarse a un procedimiento de contratación de manera inmediatamente anterior, pueden surgir conflictos de interés o manipulaciones dentro del procedimiento a favor o en contra de dicha empresa potencial de ser el contratista ganador</t>
    </r>
  </si>
  <si>
    <r>
      <t xml:space="preserve">Vinculación familiar entre un empleado del órgano de contratación y una persona con capacidad de decisión o con influencia en la empresa licitadora
</t>
    </r>
    <r>
      <rPr>
        <u/>
        <sz val="10"/>
        <color indexed="8"/>
        <rFont val="Calibri"/>
        <family val="2"/>
      </rPr>
      <t>Descripción detallada:</t>
    </r>
    <r>
      <rPr>
        <b/>
        <sz val="10"/>
        <color indexed="8"/>
        <rFont val="Calibri"/>
        <family val="2"/>
      </rPr>
      <t xml:space="preserve">
</t>
    </r>
    <r>
      <rPr>
        <sz val="10"/>
        <color theme="1"/>
        <rFont val="Calibri"/>
        <family val="2"/>
        <scheme val="minor"/>
      </rPr>
      <t>Esta vinculación juega a favor de la adjudicación del contrato objeto de valoración.</t>
    </r>
  </si>
  <si>
    <r>
      <t xml:space="preserve">Reiteración de adjudicaciones a favor de un mismo licitador
</t>
    </r>
    <r>
      <rPr>
        <u/>
        <sz val="10"/>
        <color indexed="8"/>
        <rFont val="Calibri"/>
        <family val="2"/>
      </rPr>
      <t>Descripción detallada:</t>
    </r>
    <r>
      <rPr>
        <sz val="10"/>
        <color theme="1"/>
        <rFont val="Calibri"/>
        <family val="2"/>
        <scheme val="minor"/>
      </rPr>
      <t xml:space="preserve">
El licitador obtiene los contratos gracias al favoritismo que recibe de manera injustificada por parte del organismo contratante, sin estar basada en los criterios de adjudicación establecidos en los pliegos.</t>
    </r>
  </si>
  <si>
    <r>
      <t xml:space="preserve">Aceptación continuada de ofertas con precios elevados y/o trabajo de calidad insuficiente
</t>
    </r>
    <r>
      <rPr>
        <u/>
        <sz val="10"/>
        <color indexed="8"/>
        <rFont val="Calibri"/>
        <family val="2"/>
      </rPr>
      <t>Descripción detallada:</t>
    </r>
    <r>
      <rPr>
        <sz val="10"/>
        <color theme="1"/>
        <rFont val="Calibri"/>
        <family val="2"/>
        <scheme val="minor"/>
      </rPr>
      <t xml:space="preserve">
Cuando se adjudican de manera continuada los contratos a licitadores cuyas ofertas económicas son elevadas con respecto al resto de las ofertas presentadas y/o con contraprestaciones que no se ajusta a la calidad demandada en los pliegos de prescripciones técnicas; o bien la oferta ganadora es demasiado alta en comparación con el resto de licitadores. Estas adjudicaciones pueden verse sujetas a casos de conflictos de interés por parte de algún miembro del organismo contratante, como es el caso de un licitador que conoce de antemano que va a resultar adjudicatario y ofrece un precio alto dentro del límite establecido en el procedimiento de contratación.</t>
    </r>
  </si>
  <si>
    <r>
      <t xml:space="preserve">Los miembros del órgano de contratación no cumplen con los procedimientos establecidos en el código de ética del organismo
</t>
    </r>
    <r>
      <rPr>
        <u/>
        <sz val="10"/>
        <color indexed="8"/>
        <rFont val="Calibri"/>
        <family val="2"/>
      </rPr>
      <t>Descripción detallada:</t>
    </r>
    <r>
      <rPr>
        <sz val="10"/>
        <color theme="1"/>
        <rFont val="Calibri"/>
        <family val="2"/>
        <scheme val="minor"/>
      </rPr>
      <t xml:space="preserve">
El órgano dispone de un código de ética cuyos procedimientos no son seguidos por los miembros del órgano de contratación (comunicación de posibles conflictos de interés, etc.).</t>
    </r>
  </si>
  <si>
    <r>
      <t xml:space="preserve">Empleado encargado de contratación declina ascenso a una posición en la que deja de tener que ver con adquisiciones
</t>
    </r>
    <r>
      <rPr>
        <u/>
        <sz val="10"/>
        <color indexed="8"/>
        <rFont val="Calibri"/>
        <family val="2"/>
      </rPr>
      <t>Descripción detallada:</t>
    </r>
    <r>
      <rPr>
        <b/>
        <sz val="10"/>
        <color indexed="8"/>
        <rFont val="Calibri"/>
        <family val="2"/>
      </rPr>
      <t xml:space="preserve">
</t>
    </r>
    <r>
      <rPr>
        <sz val="10"/>
        <color theme="1"/>
        <rFont val="Calibri"/>
        <family val="2"/>
        <scheme val="minor"/>
      </rPr>
      <t>Cuando sin causa justificada y razonable, el empleado encargado de la contratación declina un ascenso a una posición en la que deja de tener relación con adquisiciones. Esto puede deberse a que guarde algún tipo de vinculación u obtenga algún tipo de beneficio no declarado con algún potencial adjudicatario.</t>
    </r>
  </si>
  <si>
    <r>
      <t xml:space="preserve">Indicios de que un miembro del órgano de contratación pudiera estar recibiendo contraprestaciones indebidas a cambio de favores relacionados con el procedimiento de contratación
</t>
    </r>
    <r>
      <rPr>
        <u/>
        <sz val="10"/>
        <color indexed="8"/>
        <rFont val="Calibri"/>
        <family val="2"/>
      </rPr>
      <t>Descripción detallada:</t>
    </r>
    <r>
      <rPr>
        <sz val="10"/>
        <color theme="1"/>
        <rFont val="Calibri"/>
        <family val="2"/>
        <scheme val="minor"/>
      </rPr>
      <t xml:space="preserve">
Cuando en breve espacio de tiempo y sin aparente razón justificada, un miembro del órgano encargado de la contratación tiene un aumento súbito de la riqueza o nivel de vida relacionado con actos a favor de determinados adjudicatarios.</t>
    </r>
  </si>
  <si>
    <r>
      <t xml:space="preserve">Socialización entre un empleado encargado de contratación y un proveedor de servicios o productos
</t>
    </r>
    <r>
      <rPr>
        <u/>
        <sz val="10"/>
        <color indexed="8"/>
        <rFont val="Calibri"/>
        <family val="2"/>
      </rPr>
      <t xml:space="preserve">Descripción detallada:
</t>
    </r>
    <r>
      <rPr>
        <sz val="10"/>
        <color theme="1"/>
        <rFont val="Calibri"/>
        <family val="2"/>
        <scheme val="minor"/>
      </rPr>
      <t>Se aprecia una socialización o estrecha relación entre un empleado de contratación y un proveedor de servicios o productos que puede tener intereses empresariales resultantes de los procedimientos de contratación.</t>
    </r>
  </si>
  <si>
    <r>
      <t xml:space="preserve">Comportamientos inusuales por parte de los miembros del órgano de contratación
</t>
    </r>
    <r>
      <rPr>
        <u/>
        <sz val="10"/>
        <color indexed="8"/>
        <rFont val="Calibri"/>
        <family val="2"/>
      </rPr>
      <t xml:space="preserve">Descripción detallada:
</t>
    </r>
    <r>
      <rPr>
        <sz val="10"/>
        <color theme="1"/>
        <rFont val="Calibri"/>
        <family val="2"/>
        <scheme val="minor"/>
      </rPr>
      <t xml:space="preserve">No se detalla en el expediente las razones sobre los retrasos o ausencia de documentos referentes a los contratos y el empleado se muestra reacio a justificar dichos casos. Esto puede ser debido a que exista algún tipo de conflicto de interés por parte de dicho empleado.  </t>
    </r>
  </si>
  <si>
    <r>
      <t xml:space="preserve">Los criterios de adjudicación no están suficientemente detallados o no se encuentran recogidos en los pliegos
</t>
    </r>
    <r>
      <rPr>
        <u/>
        <sz val="10"/>
        <rFont val="Calibri"/>
        <family val="2"/>
      </rPr>
      <t>Descripción detallada:</t>
    </r>
    <r>
      <rPr>
        <b/>
        <sz val="10"/>
        <rFont val="Calibri"/>
        <family val="2"/>
      </rPr>
      <t xml:space="preserve">
</t>
    </r>
    <r>
      <rPr>
        <sz val="10"/>
        <rFont val="Calibri"/>
        <family val="2"/>
      </rPr>
      <t xml:space="preserve">En los pliegos no se incluyen o están redactados de forma ambigua y/o abierta los criterios de adjudicación para valorar las ofertas técnicas, en su caso, y económicas, para seleccionar a los licitadores que resulten adjudicatarios, lo que produce ausencia de transparencia y objetividad en la selección del adjudicatario.
</t>
    </r>
  </si>
  <si>
    <r>
      <t xml:space="preserve">Aceptación de baja temeraria sin haber sido justificada adecuadamente por el licitador 
</t>
    </r>
    <r>
      <rPr>
        <u/>
        <sz val="10"/>
        <color indexed="8"/>
        <rFont val="Calibri"/>
        <family val="2"/>
      </rPr>
      <t>Descripción detallada:</t>
    </r>
    <r>
      <rPr>
        <b/>
        <sz val="10"/>
        <color indexed="8"/>
        <rFont val="Calibri"/>
        <family val="2"/>
      </rPr>
      <t xml:space="preserve">
</t>
    </r>
    <r>
      <rPr>
        <sz val="10"/>
        <rFont val="Calibri"/>
        <family val="2"/>
      </rPr>
      <t>El adjudicatario ha presentado una oferta anormalmente baja, en comparación con las presentadas por el resto de los  competidores y ha sido aceptada por el órgano de contratación sin justificación previa de la capacidad de llevar a cabo la prestación en tiempo y forma requeridos. También puede deberse a filtraciones de los precios ofertado por licitadores, ajustando su precio a las ofertas económicas filtradas.</t>
    </r>
  </si>
  <si>
    <r>
      <t xml:space="preserve">Ausencia y/o inadecuados procedimientos de control del procedimiento de contratación
</t>
    </r>
    <r>
      <rPr>
        <u/>
        <sz val="10"/>
        <color indexed="8"/>
        <rFont val="Calibri"/>
        <family val="2"/>
      </rPr>
      <t>Descripción detallada:</t>
    </r>
    <r>
      <rPr>
        <sz val="10"/>
        <color theme="1"/>
        <rFont val="Calibri"/>
        <family val="2"/>
        <scheme val="minor"/>
      </rPr>
      <t xml:space="preserve">
No se llevan a cabo medidas de control para seguir el procedimiento de licitación de manera adecuada, dando lugar a posibles defectos en la selección de los candidatos. Por ejemplo, se produce la admisión de ofertas económicas sin haber descartado previamente a los licitadores que incumplen los requisitos técnicos y/o administrativos. </t>
    </r>
  </si>
  <si>
    <r>
      <t xml:space="preserve">Indicios de cambios en las ofertas después de su recepción
</t>
    </r>
    <r>
      <rPr>
        <u/>
        <sz val="10"/>
        <color indexed="8"/>
        <rFont val="Calibri"/>
        <family val="2"/>
      </rPr>
      <t>Descripción detallada:</t>
    </r>
    <r>
      <rPr>
        <sz val="10"/>
        <color theme="1"/>
        <rFont val="Calibri"/>
        <family val="2"/>
        <scheme val="minor"/>
      </rPr>
      <t xml:space="preserve">
Se presentan indicios que sugieren que tras las recepción de las ofertas se ha producido una modificación en la mismas, bien en relación con el precio,  bien en relación con otras condiciones recogidas en las mismas. </t>
    </r>
  </si>
  <si>
    <r>
      <t xml:space="preserve">Ofertas excluidas por errores o por razones dudosas
</t>
    </r>
    <r>
      <rPr>
        <u/>
        <sz val="10"/>
        <color indexed="8"/>
        <rFont val="Calibri"/>
        <family val="2"/>
      </rPr>
      <t>Descripción detallada:</t>
    </r>
    <r>
      <rPr>
        <b/>
        <sz val="10"/>
        <color indexed="8"/>
        <rFont val="Calibri"/>
        <family val="2"/>
      </rPr>
      <t xml:space="preserve">
</t>
    </r>
    <r>
      <rPr>
        <sz val="10"/>
        <color theme="1"/>
        <rFont val="Calibri"/>
        <family val="2"/>
        <scheme val="minor"/>
      </rPr>
      <t xml:space="preserve">Ofertas que quedan excluidas por razones insuficientemente justificadas o por errores. Puede responder a intereses para la selección de un contratista en particular.
</t>
    </r>
  </si>
  <si>
    <r>
      <t xml:space="preserve">Quejas de los licitadores
</t>
    </r>
    <r>
      <rPr>
        <u/>
        <sz val="10"/>
        <color indexed="8"/>
        <rFont val="Calibri"/>
        <family val="2"/>
      </rPr>
      <t>Descripción detallada:</t>
    </r>
    <r>
      <rPr>
        <b/>
        <sz val="10"/>
        <color indexed="8"/>
        <rFont val="Calibri"/>
        <family val="2"/>
      </rPr>
      <t xml:space="preserve">
</t>
    </r>
    <r>
      <rPr>
        <sz val="10"/>
        <color theme="1"/>
        <rFont val="Calibri"/>
        <family val="2"/>
        <scheme val="minor"/>
      </rPr>
      <t>Se producen reclamaciones o quejas por escrito referidas a posibles manipulaciones de las ofertas presentadas.</t>
    </r>
    <r>
      <rPr>
        <b/>
        <sz val="10"/>
        <color indexed="8"/>
        <rFont val="Calibri"/>
        <family val="2"/>
      </rPr>
      <t xml:space="preserve">
</t>
    </r>
  </si>
  <si>
    <r>
      <t xml:space="preserve">Falta de coincidencia entre el adjudicatario y el firmante del contrato
</t>
    </r>
    <r>
      <rPr>
        <u/>
        <sz val="10"/>
        <color indexed="8"/>
        <rFont val="Calibri"/>
        <family val="2"/>
      </rPr>
      <t>Descripción detallada:</t>
    </r>
    <r>
      <rPr>
        <sz val="10"/>
        <color theme="1"/>
        <rFont val="Calibri"/>
        <family val="2"/>
        <scheme val="minor"/>
      </rPr>
      <t xml:space="preserve">
Se produce una ausencia de coincidencia entre el adjudicatario y el firmante del contrato en términos de denominación social, personalidad jurídica, etc. sin la debida justificación.</t>
    </r>
  </si>
  <si>
    <r>
      <t xml:space="preserve">Demoras injustificadas para firmar el contrato entre el organismo de contratación y el adjudicatario
</t>
    </r>
    <r>
      <rPr>
        <u/>
        <sz val="10"/>
        <rFont val="Calibri"/>
        <family val="2"/>
      </rPr>
      <t xml:space="preserve">Descripción detallada:
</t>
    </r>
    <r>
      <rPr>
        <sz val="10"/>
        <rFont val="Calibri"/>
        <family val="2"/>
      </rPr>
      <t>Las demoras excesivas pueden sugerir que esta sucediendo algo inusual o sospechoso.</t>
    </r>
  </si>
  <si>
    <r>
      <t>Inexistencia de contrato</t>
    </r>
    <r>
      <rPr>
        <b/>
        <sz val="10"/>
        <color indexed="10"/>
        <rFont val="Calibri"/>
        <family val="2"/>
      </rPr>
      <t xml:space="preserve"> </t>
    </r>
    <r>
      <rPr>
        <b/>
        <sz val="10"/>
        <color indexed="8"/>
        <rFont val="Calibri"/>
        <family val="2"/>
      </rPr>
      <t xml:space="preserve">
</t>
    </r>
    <r>
      <rPr>
        <u/>
        <sz val="10"/>
        <color indexed="8"/>
        <rFont val="Calibri"/>
        <family val="2"/>
      </rPr>
      <t>Descripción detallada:</t>
    </r>
    <r>
      <rPr>
        <sz val="10"/>
        <color theme="1"/>
        <rFont val="Calibri"/>
        <family val="2"/>
        <scheme val="minor"/>
      </rPr>
      <t xml:space="preserve">
Se produce cuando no existe contrato de adjudicación o la documentación del expediente de contratación es insuficiente, incompleta o inexistente como, por ejemplo, de la documentación de los licitadores en el procedimiento.</t>
    </r>
  </si>
  <si>
    <r>
      <t xml:space="preserve">Prestación en términos inferiores a lo estipulado en el contrato
</t>
    </r>
    <r>
      <rPr>
        <u/>
        <sz val="10"/>
        <rFont val="Calibri"/>
        <family val="2"/>
      </rPr>
      <t>Descripción detallada:</t>
    </r>
    <r>
      <rPr>
        <b/>
        <sz val="10"/>
        <rFont val="Calibri"/>
        <family val="2"/>
      </rPr>
      <t xml:space="preserve">
</t>
    </r>
    <r>
      <rPr>
        <sz val="10"/>
        <rFont val="Calibri"/>
        <family val="2"/>
      </rPr>
      <t xml:space="preserve">Se produce cuando se da alguna de las siguientes circunstancias: la falta de entrega o de sustitución de productos, la ejecución irregular en términos de calidad o de plazos de entrega o la asignación de recursos no cualificados o de coste inferior a las necesidades del contrato, entre otros; todo ello sin la correspondiente justificación/motivación, solicitud formal de prórroga por motivos no imputables al adjudicatario, por causas de fuerza mayor, etc. </t>
    </r>
  </si>
  <si>
    <r>
      <t xml:space="preserve">Falta de reciprocidad en las prestaciones recogidas en el contrato
</t>
    </r>
    <r>
      <rPr>
        <u/>
        <sz val="10"/>
        <rFont val="Calibri"/>
        <family val="2"/>
      </rPr>
      <t>Descripción detallada:</t>
    </r>
    <r>
      <rPr>
        <b/>
        <sz val="10"/>
        <rFont val="Calibri"/>
        <family val="2"/>
      </rPr>
      <t xml:space="preserve">
</t>
    </r>
    <r>
      <rPr>
        <sz val="10"/>
        <rFont val="Calibri"/>
        <family val="2"/>
      </rPr>
      <t>Una de las características básicas de los contratos es que sean sinalagmáticos, es decir, debe existir una equivalencia entre la prestación y la contraprestación. Por ejemplo, se adjudica un contrato por 40.000 euros para un fin que no justifica tal cuantía (pintar unas aulas cuyo coste real de mercado puede suponer menos de 2.000 euros), se altera el servicio o producto a entregar por parte del contratista disminuyendo su cantidad pero sin producirse un cambio en la contraprestación o pago a realizar por parte del ente adjudicador, sobrestimación de la calidad o de las actividades del personal, etc.</t>
    </r>
  </si>
  <si>
    <r>
      <t xml:space="preserve">Cambios en la prestación sin causa razonable aparente
</t>
    </r>
    <r>
      <rPr>
        <u/>
        <sz val="10"/>
        <color indexed="8"/>
        <rFont val="Calibri"/>
        <family val="2"/>
      </rPr>
      <t>Descripción detallada:</t>
    </r>
    <r>
      <rPr>
        <sz val="10"/>
        <color theme="1"/>
        <rFont val="Calibri"/>
        <family val="2"/>
        <scheme val="minor"/>
      </rPr>
      <t xml:space="preserve">
Esta situación puede producirse de diferentes formas. Por ejemplo, tras establecer por contrato unos pedidos específicos con un contratista, estos se aumentan o disminuyen en numerosas ocasiones y sin causa razonable aparente, o se aumentan las horas de trabajo sin el aumento correspondiente de los materiales utilizados que se han podido utilizar durante esas horas de trabajo, etc.</t>
    </r>
  </si>
  <si>
    <r>
      <t xml:space="preserve">Documentación falsificada presentada por los licitadores en el proceso de selección de ofertas
</t>
    </r>
    <r>
      <rPr>
        <u/>
        <sz val="10"/>
        <color indexed="8"/>
        <rFont val="Calibri"/>
        <family val="2"/>
      </rPr>
      <t>Descripción detallada</t>
    </r>
    <r>
      <rPr>
        <sz val="10"/>
        <color theme="1"/>
        <rFont val="Calibri"/>
        <family val="2"/>
        <scheme val="minor"/>
      </rPr>
      <t>:
El licitador presenta documentación e información falsa para poder acceder al procedimiento de contratación.</t>
    </r>
  </si>
  <si>
    <r>
      <t xml:space="preserve">Manipulación de las reclamaciones de costes o de la facturación para incluir cargos incorrectos, falsos, excesivos o duplicados
</t>
    </r>
    <r>
      <rPr>
        <u/>
        <sz val="10"/>
        <color indexed="8"/>
        <rFont val="Calibri"/>
        <family val="2"/>
      </rPr>
      <t xml:space="preserve">Descripción detallada:
</t>
    </r>
    <r>
      <rPr>
        <sz val="10"/>
        <color theme="1"/>
        <rFont val="Calibri"/>
        <family val="2"/>
        <scheme val="minor"/>
      </rPr>
      <t>Cuando se manipulan facturas o se presentan facturas falsas para el reembolso de costes por parte del contratista, como, por ejemplo, reclamaciones de costes duplicadas, facturas falsas o infladas, facturación de actividades que no se han realizado, o que no se han realizado de acuerdo con el contrato (costes incorrectos de mano de obra, cargos por horas extraordinarias no pagadas, tarifas horarias inadecuadas, gastos reclamados para personal inexistente, o gastos de personal por actividades realizadas fuera del plazo de ejecución), sobrestimación de la calidad o de las actividades del personal, etc.</t>
    </r>
  </si>
  <si>
    <r>
      <t xml:space="preserve">Incumplimiento de los deberes de información y comunicación de apoyo del FSE 
</t>
    </r>
    <r>
      <rPr>
        <u/>
        <sz val="10"/>
        <color indexed="8"/>
        <rFont val="Calibri"/>
        <family val="2"/>
      </rPr>
      <t>Descripción detallada:</t>
    </r>
    <r>
      <rPr>
        <sz val="10"/>
        <color theme="1"/>
        <rFont val="Calibri"/>
        <family val="2"/>
        <scheme val="minor"/>
      </rPr>
      <t xml:space="preserve">
El adjudicatario incumple las obligaciones a las que queda sujeto en materia de información y publicidad del Fondo Social Europeo. Tanto el organismo que realiza una convocatoria como los  adjudicatarios están compelidos a informar y difundir que dichas ayudas u operaciones están financiadas con cargo al FSE, y deben cumplir lo establecido en las disposiciones comunitarias al respecto (Art. 115 RDC)
</t>
    </r>
  </si>
  <si>
    <r>
      <t xml:space="preserve">La documentación que obra en el expediente de contratación es insuficiente de forma que se pueda garantizar la pista de auditoría
</t>
    </r>
    <r>
      <rPr>
        <u/>
        <sz val="10"/>
        <color indexed="8"/>
        <rFont val="Calibri"/>
        <family val="2"/>
      </rPr>
      <t>Descripción detallada:</t>
    </r>
    <r>
      <rPr>
        <b/>
        <sz val="10"/>
        <color indexed="8"/>
        <rFont val="Calibri"/>
        <family val="2"/>
      </rPr>
      <t xml:space="preserve">
</t>
    </r>
    <r>
      <rPr>
        <sz val="10"/>
        <color theme="1"/>
        <rFont val="Calibri"/>
        <family val="2"/>
        <scheme val="minor"/>
      </rPr>
      <t>En el expediente de la operación no queda registrada la documentación justificativa que permita garantizar la pista de auditoría. Algunos ejemplos son la disposición de documentación sobre gastos, pagos, contabilidad, publicidad y de ejecución, entre otros.</t>
    </r>
  </si>
  <si>
    <r>
      <t xml:space="preserve">Los pliegos de cláusulas de prescripciones técnicas y/o administrativas se han redactado a favor de un licitador 
</t>
    </r>
    <r>
      <rPr>
        <u/>
        <sz val="10"/>
        <color indexed="8"/>
        <rFont val="Calibri"/>
        <family val="2"/>
      </rPr>
      <t>Descripción detallada:</t>
    </r>
    <r>
      <rPr>
        <b/>
        <sz val="10"/>
        <color indexed="8"/>
        <rFont val="Calibri"/>
        <family val="2"/>
      </rPr>
      <t xml:space="preserve">
</t>
    </r>
    <r>
      <rPr>
        <sz val="10"/>
        <color theme="1"/>
        <rFont val="Calibri"/>
        <family val="2"/>
        <scheme val="minor"/>
      </rPr>
      <t>Esta situación se puede materializar, por ejemplo, en el caso en el que objeto del contrato haga referencia a marcas comerciales concretas y no se incorporen posibles marcas alternativas, se describa de forma que solo pueda licitar un número muy reducido de licitadores o se limite la participación por factores como número de empleados, volumen de facturación o estados financieros, sin que en ningún caso resulte imprescindible para la buena ejecución del contrato. Este hecho limita la concurrencia y dificulta que el procedimiento resulte competitivo.</t>
    </r>
  </si>
  <si>
    <r>
      <t xml:space="preserve">Se fracciona el contrato en dos o más procedimientos con idéntico adjudicatario evitando la utilización del procedimiento que hubiese correspondido según la cuantía total, procedimiento que requiere mayores garantías de concurrencia y de publicidad
</t>
    </r>
    <r>
      <rPr>
        <u/>
        <sz val="10"/>
        <color indexed="8"/>
        <rFont val="Calibri"/>
        <family val="2"/>
      </rPr>
      <t>Descripción detallada:</t>
    </r>
    <r>
      <rPr>
        <b/>
        <sz val="10"/>
        <color indexed="8"/>
        <rFont val="Calibri"/>
        <family val="2"/>
      </rPr>
      <t xml:space="preserve">
</t>
    </r>
    <r>
      <rPr>
        <sz val="10"/>
        <color theme="1"/>
        <rFont val="Calibri"/>
        <family val="2"/>
        <scheme val="minor"/>
      </rPr>
      <t>Cuando se fracciona el contrato en dos contratos menores con objeto similar a idéntico adjudicatario o se fracciona el contrato en diferentes suministros asociados al mismo objeto.
Se realizan contratos secuenciales con idéntico adjudicatario evitando la utilización del procedimiento que hubiese correspondido según la cuantía total, procedimiento que requiere mayores garantías de concurrencia y de publicidad
Descripción detallada:
Se llevan a cabo compras secuenciales por medio de adjudicaciones directas en cortos plazos de tiempo.</t>
    </r>
  </si>
  <si>
    <r>
      <t xml:space="preserve">Quejas de los licitadores
</t>
    </r>
    <r>
      <rPr>
        <u/>
        <sz val="10"/>
        <color indexed="8"/>
        <rFont val="Calibri"/>
        <family val="2"/>
      </rPr>
      <t>Descripción detallada:</t>
    </r>
    <r>
      <rPr>
        <b/>
        <sz val="10"/>
        <color indexed="8"/>
        <rFont val="Calibri"/>
        <family val="2"/>
      </rPr>
      <t xml:space="preserve">
</t>
    </r>
    <r>
      <rPr>
        <sz val="10"/>
        <color theme="1"/>
        <rFont val="Calibri"/>
        <family val="2"/>
        <scheme val="minor"/>
      </rPr>
      <t>Se producen reclamaciones o quejas por escrito referidas a posibles manipulaciones de las ofertas presentadas.</t>
    </r>
  </si>
  <si>
    <r>
      <t xml:space="preserve">Ofertas excluidas por errores o por razones dudosas
</t>
    </r>
    <r>
      <rPr>
        <u/>
        <sz val="10"/>
        <color indexed="8"/>
        <rFont val="Calibri"/>
        <family val="2"/>
      </rPr>
      <t>Descripción detallada:</t>
    </r>
    <r>
      <rPr>
        <b/>
        <sz val="10"/>
        <color indexed="8"/>
        <rFont val="Calibri"/>
        <family val="2"/>
      </rPr>
      <t xml:space="preserve">
</t>
    </r>
    <r>
      <rPr>
        <sz val="10"/>
        <color theme="1"/>
        <rFont val="Calibri"/>
        <family val="2"/>
        <scheme val="minor"/>
      </rPr>
      <t>Ofertas que quedan excluidas por razones insuficientemente justificadas o por errores. Puede responder a intereses para la selección de un contratista en particular.</t>
    </r>
  </si>
  <si>
    <r>
      <rPr>
        <b/>
        <sz val="10"/>
        <rFont val="Calibri"/>
        <family val="2"/>
      </rPr>
      <t xml:space="preserve">El contrato formalizado altera los términos de la adjudicación
</t>
    </r>
    <r>
      <rPr>
        <u/>
        <sz val="10"/>
        <rFont val="Calibri"/>
        <family val="2"/>
      </rPr>
      <t>Descripción detallada:</t>
    </r>
    <r>
      <rPr>
        <sz val="10"/>
        <color indexed="10"/>
        <rFont val="Calibri"/>
        <family val="2"/>
      </rPr>
      <t xml:space="preserve">
</t>
    </r>
    <r>
      <rPr>
        <sz val="10"/>
        <color theme="1"/>
        <rFont val="Calibri"/>
        <family val="2"/>
        <scheme val="minor"/>
      </rPr>
      <t>Los contratos deben formalizarse en documento administrativo que se ajuste con exactitud a las condiciones de la licitación y en ningún caso se podrán incluir en el documento en que se formalice el contrato cláusulas que impliquen alteración de los términos de la adjudicación. 
La alteración puede consistir en una minoración de las cláusulas contractuales estándar y/o las establecidas en la adjudicación del contrato,  cambios sustanciales en las especificaciones técnicas o en el pliego de condiciones administrativas, diferencias entre los requisitos de calidad, cantidad o especificaciones de los bienes y servicios del contrato y los requisitos relativos a los mismos aspectos en los pliegos de la convocatoria, etc.</t>
    </r>
  </si>
  <si>
    <t>Categorización del riesgo
 (1-4)</t>
  </si>
  <si>
    <t>Probabilidad de suceso
 (5%-90 %)</t>
  </si>
  <si>
    <t>●Establecimiento de una declaración de independencia para las personas que participen en el procedimiento de contratación.
●Verificar el establecimiento en los procedimientos el examen de los antecedentes de los potenciales proveedores terceros.</t>
  </si>
  <si>
    <r>
      <rPr>
        <b/>
        <sz val="10"/>
        <color indexed="8"/>
        <rFont val="Calibri"/>
        <family val="2"/>
      </rPr>
      <t>El beneficiario asigna de forma incorrecta los gastos de personal entre proyectos de la UE y de otras fuentes de financiación</t>
    </r>
    <r>
      <rPr>
        <sz val="10"/>
        <color theme="1"/>
        <rFont val="Calibri"/>
        <family val="2"/>
        <scheme val="minor"/>
      </rPr>
      <t xml:space="preserve">
</t>
    </r>
    <r>
      <rPr>
        <u/>
        <sz val="10"/>
        <color indexed="8"/>
        <rFont val="Calibri"/>
        <family val="2"/>
      </rPr>
      <t>Descripción detallada:</t>
    </r>
    <r>
      <rPr>
        <sz val="10"/>
        <color theme="1"/>
        <rFont val="Calibri"/>
        <family val="2"/>
        <scheme val="minor"/>
      </rPr>
      <t xml:space="preserve">
Esta bandera roja tiene lugar en el caso de que el organismo haya imputado gastos de personal que corresponden a otro proyecto no financiado por el FSE a un proyecto financia ciado con cargo al FSE.</t>
    </r>
  </si>
  <si>
    <r>
      <t xml:space="preserve">Gastos reclamados para personal inexistente
</t>
    </r>
    <r>
      <rPr>
        <u/>
        <sz val="10"/>
        <color indexed="8"/>
        <rFont val="Calibri"/>
        <family val="2"/>
      </rPr>
      <t>Descripción detallada:</t>
    </r>
    <r>
      <rPr>
        <sz val="10"/>
        <color theme="1"/>
        <rFont val="Calibri"/>
        <family val="2"/>
        <scheme val="minor"/>
      </rPr>
      <t xml:space="preserve">
Esta bandera puede tener lugar cuando el organismo reclama la certificación de gastos de personal cuando en la realidad no se ha destinado dicho personal a la ejecución de la operación.</t>
    </r>
  </si>
  <si>
    <r>
      <rPr>
        <b/>
        <sz val="10"/>
        <color indexed="8"/>
        <rFont val="Calibri"/>
        <family val="2"/>
      </rPr>
      <t>Retrasos injustificados en los plazos de entrega</t>
    </r>
    <r>
      <rPr>
        <sz val="10"/>
        <color theme="1"/>
        <rFont val="Calibri"/>
        <family val="2"/>
        <scheme val="minor"/>
      </rPr>
      <t xml:space="preserve">
</t>
    </r>
    <r>
      <rPr>
        <u/>
        <sz val="10"/>
        <color indexed="8"/>
        <rFont val="Calibri"/>
        <family val="2"/>
      </rPr>
      <t>Descripción detallada:</t>
    </r>
    <r>
      <rPr>
        <sz val="10"/>
        <color theme="1"/>
        <rFont val="Calibri"/>
        <family val="2"/>
        <scheme val="minor"/>
      </rPr>
      <t xml:space="preserve">
La bandera roja se produce cuando el tiempo dedicado por el organismo a la ejecución de la operación excede de los plazos previstos en la convocatoria y/o contrato, sin estar debidamente justificados.</t>
    </r>
  </si>
  <si>
    <r>
      <t xml:space="preserve">No entrega o realización del servicio 
</t>
    </r>
    <r>
      <rPr>
        <u/>
        <sz val="10"/>
        <color indexed="8"/>
        <rFont val="Calibri"/>
        <family val="2"/>
      </rPr>
      <t>Descripción detallada:</t>
    </r>
    <r>
      <rPr>
        <sz val="10"/>
        <color theme="1"/>
        <rFont val="Calibri"/>
        <family val="2"/>
        <scheme val="minor"/>
      </rPr>
      <t xml:space="preserve">
La bandera roja se produce cuando no existe constancia de la entrega o realización del servicio al que se imputan los gastos. </t>
    </r>
  </si>
  <si>
    <r>
      <t xml:space="preserve">Servicios o bienes entregados por debajo de la calidad esperada
</t>
    </r>
    <r>
      <rPr>
        <u/>
        <sz val="10"/>
        <color indexed="8"/>
        <rFont val="Calibri"/>
        <family val="2"/>
      </rPr>
      <t>Descripción detallada:</t>
    </r>
    <r>
      <rPr>
        <b/>
        <sz val="10"/>
        <color indexed="8"/>
        <rFont val="Calibri"/>
        <family val="2"/>
      </rPr>
      <t xml:space="preserve">
</t>
    </r>
    <r>
      <rPr>
        <sz val="10"/>
        <color theme="1"/>
        <rFont val="Calibri"/>
        <family val="2"/>
        <scheme val="minor"/>
      </rPr>
      <t>La bandera roja se produce cuando los servicios o bienes entregados no alcanzan el nivel de calidad esperado y/o la calidad de los mismos es ínfima, contraponiéndose a lo acordado y/o estipulado en el contrato.</t>
    </r>
  </si>
  <si>
    <r>
      <t xml:space="preserve">El beneficiario/destinatario de las ayudas incumple la obligación de garantizar la concurrencia en caso de que necesite negociar con proveedores
</t>
    </r>
    <r>
      <rPr>
        <u/>
        <sz val="10"/>
        <color indexed="8"/>
        <rFont val="Calibri"/>
        <family val="2"/>
      </rPr>
      <t>Descripción detallada:</t>
    </r>
    <r>
      <rPr>
        <sz val="10"/>
        <color theme="1"/>
        <rFont val="Calibri"/>
        <family val="2"/>
        <scheme val="minor"/>
      </rPr>
      <t xml:space="preserve">
La bandera roja tiene lugar cuando el beneficiario/destinatario de la ayuda o subvención que, en su caso, desee negociar o contratar a proveedores, no garantiza la elección de los mismos a través de un proceso de concurrencia competitiva. Según  el procedimiento establecido al efecto en el art. 31.3 de la Ley General de Subvenciones, cuando el importe del gasto subvencionable supere la cuantía del contrato menor, según la normativa de contratación pública, el beneficiario deberá solicitar, como mínimo tres ofertas de diferentes proveedores. En este caso, el riesgo también puede materializarse cuando los proveedores sean personas o entidades vinculadas con el beneficiario, según lo establecido en el art. 29.7 de la Ley General de Subvenciones.</t>
    </r>
  </si>
  <si>
    <r>
      <rPr>
        <b/>
        <sz val="10"/>
        <color indexed="8"/>
        <rFont val="Calibri"/>
        <family val="2"/>
      </rPr>
      <t>La cualificación de la mano de obra no es la adecuada</t>
    </r>
    <r>
      <rPr>
        <sz val="10"/>
        <color theme="1"/>
        <rFont val="Calibri"/>
        <family val="2"/>
        <scheme val="minor"/>
      </rPr>
      <t xml:space="preserve">
</t>
    </r>
    <r>
      <rPr>
        <u/>
        <sz val="10"/>
        <color indexed="8"/>
        <rFont val="Calibri"/>
        <family val="2"/>
      </rPr>
      <t>Descripción detallada:</t>
    </r>
    <r>
      <rPr>
        <sz val="10"/>
        <color theme="1"/>
        <rFont val="Calibri"/>
        <family val="2"/>
        <scheme val="minor"/>
      </rPr>
      <t xml:space="preserve">
La bandera roja se produce cuando los recursos humanos asignados a  la operación no presentan el nivel de cualificación requerido o suficiente para la correcta ejecución  de la misma u ostentan niveles de cualificación inferiores a los acordados para la correcta ejecución de la operación.</t>
    </r>
  </si>
  <si>
    <r>
      <t xml:space="preserve">Se describen de forma inexacta las actividades llevadas a cabo por el personal
</t>
    </r>
    <r>
      <rPr>
        <u/>
        <sz val="10"/>
        <color indexed="8"/>
        <rFont val="Calibri"/>
        <family val="2"/>
      </rPr>
      <t>Descripción detallada:</t>
    </r>
    <r>
      <rPr>
        <b/>
        <sz val="10"/>
        <color indexed="8"/>
        <rFont val="Calibri"/>
        <family val="2"/>
      </rPr>
      <t xml:space="preserve">
</t>
    </r>
    <r>
      <rPr>
        <sz val="10"/>
        <color theme="1"/>
        <rFont val="Calibri"/>
        <family val="2"/>
        <scheme val="minor"/>
      </rPr>
      <t>La bandera roja tiene lugar cuando las actividades llevadas a cabo por el personal encargado de la ejecución de la operación no se corresponden con las actividades necesarias para llevar a cabo la operación.</t>
    </r>
  </si>
  <si>
    <r>
      <t xml:space="preserve">Incumplimiento de las medidas de elegibilidad del gasto
</t>
    </r>
    <r>
      <rPr>
        <u/>
        <sz val="10"/>
        <color indexed="8"/>
        <rFont val="Calibri"/>
        <family val="2"/>
      </rPr>
      <t>Descripción detallada:</t>
    </r>
    <r>
      <rPr>
        <sz val="10"/>
        <color theme="1"/>
        <rFont val="Calibri"/>
        <family val="2"/>
        <scheme val="minor"/>
      </rPr>
      <t xml:space="preserve">
El organismo o entidad no ha cumplido con las medidas estipuladas en el Título VII del RDC relativas la elegibilidad del gasto y a las señaladas en la Orden ESS/1924/2016, de 13 de diciembre, por la que se determinan los gastos subvencionables por el Fondo Social Europeo durante el período de programación 2014-2020.</t>
    </r>
  </si>
  <si>
    <r>
      <t xml:space="preserve">Incumplimiento de los deberes de documentación de las operaciones
</t>
    </r>
    <r>
      <rPr>
        <u/>
        <sz val="10"/>
        <color indexed="8"/>
        <rFont val="Calibri"/>
        <family val="2"/>
      </rPr>
      <t xml:space="preserve">Descripción detallada: </t>
    </r>
    <r>
      <rPr>
        <sz val="10"/>
        <color theme="1"/>
        <rFont val="Calibri"/>
        <family val="2"/>
        <scheme val="minor"/>
      </rPr>
      <t xml:space="preserve">
El organismo o entidad no ha cumplido con las medidas estipuladas en el artículo 140 del RDC con respecto a la disponibilidad de documentos</t>
    </r>
  </si>
  <si>
    <r>
      <t xml:space="preserve">Incumplimiento de los deberes y obligaciones de información y comunicación
</t>
    </r>
    <r>
      <rPr>
        <u/>
        <sz val="10"/>
        <color indexed="8"/>
        <rFont val="Calibri"/>
        <family val="2"/>
      </rPr>
      <t xml:space="preserve">Descripción detallada: </t>
    </r>
    <r>
      <rPr>
        <sz val="10"/>
        <color theme="1"/>
        <rFont val="Calibri"/>
        <family val="2"/>
        <scheme val="minor"/>
      </rPr>
      <t xml:space="preserve">
El organismo o entidad no ha cumplido con las medidas establecidas en el Anexo XII del RDC con respecto a las medidas de información y comunicación sobre el apoyo procedente de los fondos.</t>
    </r>
    <r>
      <rPr>
        <b/>
        <sz val="10"/>
        <color indexed="8"/>
        <rFont val="Calibri"/>
        <family val="2"/>
      </rPr>
      <t xml:space="preserve"> </t>
    </r>
  </si>
  <si>
    <r>
      <t xml:space="preserve">Ejecución de forma paralela actividades semejantes con recursos propios o ejecución en periodos anteriores de las operaciones sin acudir a este método de gestión
</t>
    </r>
    <r>
      <rPr>
        <u/>
        <sz val="10"/>
        <color indexed="8"/>
        <rFont val="Calibri"/>
        <family val="2"/>
      </rPr>
      <t>Descripción detallada:</t>
    </r>
    <r>
      <rPr>
        <b/>
        <sz val="10"/>
        <color indexed="8"/>
        <rFont val="Calibri"/>
        <family val="2"/>
      </rPr>
      <t xml:space="preserve">
</t>
    </r>
    <r>
      <rPr>
        <sz val="10"/>
        <color theme="1"/>
        <rFont val="Calibri"/>
        <family val="2"/>
        <scheme val="minor"/>
      </rPr>
      <t xml:space="preserve">La entidad realiza actividades similares sin acudir a la figura de encomienda de gestión a través de sus propios medios, o bien en periodos anteriores las operaciones fueron ejecutadas con otros métodos, no quedando justificado el recurso a la encomienda en las operaciones evaluadas. </t>
    </r>
  </si>
  <si>
    <r>
      <t xml:space="preserve">Justificación insuficiente del recurso a la encomienda de gestión
</t>
    </r>
    <r>
      <rPr>
        <u/>
        <sz val="10"/>
        <color indexed="8"/>
        <rFont val="Calibri"/>
        <family val="2"/>
      </rPr>
      <t>Descripción detallada</t>
    </r>
    <r>
      <rPr>
        <sz val="10"/>
        <color theme="1"/>
        <rFont val="Calibri"/>
        <family val="2"/>
        <scheme val="minor"/>
      </rPr>
      <t>:
El informe de insuficiencia de medios no establece razones claras y concluyentes para justificar el recurso a una encomienda de gestión.</t>
    </r>
  </si>
  <si>
    <r>
      <t xml:space="preserve">Existencia clara de recursos infrautilizados que podrían destinarse a las actividades/operaciones incluidas en la encomienda de gestión
</t>
    </r>
    <r>
      <rPr>
        <u/>
        <sz val="10"/>
        <color indexed="8"/>
        <rFont val="Calibri"/>
        <family val="2"/>
      </rPr>
      <t>Descripción detallada:</t>
    </r>
    <r>
      <rPr>
        <b/>
        <sz val="10"/>
        <color indexed="8"/>
        <rFont val="Calibri"/>
        <family val="2"/>
      </rPr>
      <t xml:space="preserve">
</t>
    </r>
    <r>
      <rPr>
        <sz val="10"/>
        <color theme="1"/>
        <rFont val="Calibri"/>
        <family val="2"/>
        <scheme val="minor"/>
      </rPr>
      <t>Existen recursos infrautilizados que pueden destinarse a acometer aquel servicio encomendado.</t>
    </r>
  </si>
  <si>
    <r>
      <t xml:space="preserve">Incumplimiento por el órgano encomendante de los requisitos subjetivos para serlo </t>
    </r>
    <r>
      <rPr>
        <sz val="10"/>
        <color indexed="17"/>
        <rFont val="Calibri"/>
        <family val="2"/>
      </rPr>
      <t xml:space="preserve">
</t>
    </r>
  </si>
  <si>
    <r>
      <rPr>
        <b/>
        <sz val="10"/>
        <color indexed="8"/>
        <rFont val="Calibri"/>
        <family val="2"/>
      </rPr>
      <t>El órgano encomendante no ostenta la condición de poder adjudicador</t>
    </r>
    <r>
      <rPr>
        <sz val="10"/>
        <color theme="1"/>
        <rFont val="Calibri"/>
        <family val="2"/>
        <scheme val="minor"/>
      </rPr>
      <t xml:space="preserve">
</t>
    </r>
    <r>
      <rPr>
        <u/>
        <sz val="10"/>
        <color indexed="8"/>
        <rFont val="Calibri"/>
        <family val="2"/>
      </rPr>
      <t>Descripción detallada:</t>
    </r>
    <r>
      <rPr>
        <sz val="10"/>
        <color theme="1"/>
        <rFont val="Calibri"/>
        <family val="2"/>
        <scheme val="minor"/>
      </rPr>
      <t xml:space="preserve">
La bandera roja tiene lugar cuando el órgano encomendante no ostenta poder adjudicador, no siendo uno de los organismos o entidades considerados a tal efecto por el art. 3.3. de la Ley 9/2017 que establece el ámbito subjetivo de la normativa de contratos del sector público.</t>
    </r>
  </si>
  <si>
    <r>
      <t xml:space="preserve">El órgano encomendado no cumple los requisitos para ser considerado ente instrumental 
</t>
    </r>
    <r>
      <rPr>
        <u/>
        <sz val="10"/>
        <color indexed="8"/>
        <rFont val="Calibri"/>
        <family val="2"/>
      </rPr>
      <t>Descripción detallada:</t>
    </r>
    <r>
      <rPr>
        <sz val="10"/>
        <color theme="1"/>
        <rFont val="Calibri"/>
        <family val="2"/>
        <scheme val="minor"/>
      </rPr>
      <t xml:space="preserve">
El órgano encomendado no reúne los requisitos para ser calificado como medio propio personificado respecto de los poderes adjudicadores correspondientes, al no cumplir con los requisitos establecidos en el artículo 32.2, 32.3 y 32.4 de la Ley 9/2017 y del artículo 86.2 de la Ley 40/2015.</t>
    </r>
  </si>
  <si>
    <r>
      <t xml:space="preserve">Inaplicabilidad del procedimiento de contratación legalmente aplicable
</t>
    </r>
    <r>
      <rPr>
        <u/>
        <sz val="10"/>
        <color indexed="8"/>
        <rFont val="Calibri"/>
        <family val="2"/>
      </rPr>
      <t>Descripción detallada</t>
    </r>
    <r>
      <rPr>
        <sz val="10"/>
        <color theme="1"/>
        <rFont val="Calibri"/>
        <family val="2"/>
        <scheme val="minor"/>
      </rPr>
      <t xml:space="preserve">
El ente instrumental (el ente al que se le encarga la encomienda de gestión) ha necesitado la ejecución de prestaciones por parte de terceros y la licitación y ejecución de las mismas no se ha realizado conforme a lo establecido en las disposiciones normativas que regulan la contratación en el Sector Público, considerando los requisitos específicos sobre el carácter de la contratación y el importe de la misma.</t>
    </r>
  </si>
  <si>
    <r>
      <t xml:space="preserve">Contratación recurrente de los mismos proveedores
</t>
    </r>
    <r>
      <rPr>
        <b/>
        <u/>
        <sz val="10"/>
        <color indexed="8"/>
        <rFont val="Calibri"/>
        <family val="2"/>
      </rPr>
      <t>Descripción detallada:</t>
    </r>
    <r>
      <rPr>
        <b/>
        <sz val="10"/>
        <color indexed="8"/>
        <rFont val="Calibri"/>
        <family val="2"/>
      </rPr>
      <t xml:space="preserve">
</t>
    </r>
    <r>
      <rPr>
        <sz val="10"/>
        <color theme="1"/>
        <rFont val="Calibri"/>
        <family val="2"/>
        <scheme val="minor"/>
      </rPr>
      <t xml:space="preserve">Tendencia por parte del organismo encomendante  a contratar siempre a los mismos proveedores, sin justificación aparente </t>
    </r>
  </si>
  <si>
    <r>
      <t xml:space="preserve">La bandera roja se produce cuando el organismo ha celebrado convenios con entidades privadas
</t>
    </r>
    <r>
      <rPr>
        <u/>
        <sz val="10"/>
        <color indexed="8"/>
        <rFont val="Calibri"/>
        <family val="2"/>
      </rPr>
      <t>Descripción detallada:</t>
    </r>
    <r>
      <rPr>
        <b/>
        <sz val="10"/>
        <color indexed="8"/>
        <rFont val="Calibri"/>
        <family val="2"/>
      </rPr>
      <t xml:space="preserve">
</t>
    </r>
    <r>
      <rPr>
        <sz val="10"/>
        <color theme="1"/>
        <rFont val="Calibri"/>
        <family val="2"/>
        <scheme val="minor"/>
      </rPr>
      <t>En este sentido, la existencia de convenios con entidades privadas es una señal de un riesgo potencial ya que pueden derivar en excesos de financiación, etc.</t>
    </r>
  </si>
  <si>
    <r>
      <t xml:space="preserve">Indicios de la existencia de algún tipo de vinculación entre las partes firmantes del Convenio
</t>
    </r>
    <r>
      <rPr>
        <u/>
        <sz val="10"/>
        <color indexed="8"/>
        <rFont val="Calibri"/>
        <family val="2"/>
      </rPr>
      <t>Descripción detallada:</t>
    </r>
    <r>
      <rPr>
        <b/>
        <sz val="10"/>
        <color indexed="8"/>
        <rFont val="Calibri"/>
        <family val="2"/>
      </rPr>
      <t xml:space="preserve">
</t>
    </r>
    <r>
      <rPr>
        <sz val="10"/>
        <color theme="1"/>
        <rFont val="Calibri"/>
        <family val="2"/>
        <scheme val="minor"/>
      </rPr>
      <t xml:space="preserve">Existencia de algún tipo de vinculación entre las partes firmantes del Convenio, que puede dar lugar a conflictos de interés. </t>
    </r>
  </si>
  <si>
    <r>
      <t xml:space="preserve">Celebración recurrente de convenios con las mismas entidades
</t>
    </r>
    <r>
      <rPr>
        <u/>
        <sz val="10"/>
        <color indexed="8"/>
        <rFont val="Calibri"/>
        <family val="2"/>
      </rPr>
      <t>Descripción detallada:</t>
    </r>
    <r>
      <rPr>
        <b/>
        <sz val="10"/>
        <color indexed="8"/>
        <rFont val="Calibri"/>
        <family val="2"/>
      </rPr>
      <t xml:space="preserve">
</t>
    </r>
    <r>
      <rPr>
        <sz val="10"/>
        <color theme="1"/>
        <rFont val="Calibri"/>
        <family val="2"/>
        <scheme val="minor"/>
      </rPr>
      <t>En este caso, se considera recurrente cuando los convenios se repiten en los mismos términos con respecto a ejercicios anteriores con las mismas entidades, o en el mismo ejercicio.</t>
    </r>
  </si>
  <si>
    <r>
      <t xml:space="preserve">Incumplimiento del procedimiento de formalización para la firma del Convenio
</t>
    </r>
    <r>
      <rPr>
        <u/>
        <sz val="10"/>
        <color indexed="8"/>
        <rFont val="Calibri"/>
        <family val="2"/>
      </rPr>
      <t xml:space="preserve">Descripción detallada: </t>
    </r>
    <r>
      <rPr>
        <sz val="10"/>
        <color theme="1"/>
        <rFont val="Calibri"/>
        <family val="2"/>
        <scheme val="minor"/>
      </rPr>
      <t xml:space="preserve">
• No se ha seguido el procedimiento legal para la firma de convenios según lo establecido en el art. 6 de la Ley 30/1992, de Procedimiento Administrativo Común, en el caso de los convenios celebrados con anterioridad al día 2 de octubre de 2016, y en el art. 16 de la Ley General de Subvenciones.
• No se ha seguido el procedimiento legal para la firma de convenios según lo establecido en el Capítulo VI de la ley 40/2015 de Ley 40/2015, de 1 de octubre, de Régimen Jurídico del Sector Público, y en el art. 16 de la Ley 38/2003, de 17 de noviembre, General de Subvenciones, en el caso de convenios celebrados a partir del día 2 de octubre de 2016.
</t>
    </r>
  </si>
  <si>
    <r>
      <t xml:space="preserve">Incumplimiento de la obligación de garantizar la concurrencia cuando la ejecución del convenio de colaboración se está llevando a cabo por terceros
</t>
    </r>
    <r>
      <rPr>
        <u/>
        <sz val="10"/>
        <color indexed="8"/>
        <rFont val="Calibri"/>
        <family val="2"/>
      </rPr>
      <t>Descripción detallada:</t>
    </r>
    <r>
      <rPr>
        <sz val="10"/>
        <color theme="1"/>
        <rFont val="Calibri"/>
        <family val="2"/>
        <scheme val="minor"/>
      </rPr>
      <t xml:space="preserve">
La bandera roja tiene lugar cuando la entidad colaboradora que, en su caso, desee negociar o contratar a proveedores, no garantiza la elección de los mismos a través de un proceso de concurrencia competitiva. Además, en el texto del convenio no se incluyen cláusulas que incluyan la obligación de comunicar cualquier subcontratación que se realice.</t>
    </r>
    <r>
      <rPr>
        <b/>
        <sz val="10"/>
        <color indexed="8"/>
        <rFont val="Calibri"/>
        <family val="2"/>
      </rPr>
      <t xml:space="preserve">
</t>
    </r>
  </si>
  <si>
    <r>
      <rPr>
        <b/>
        <sz val="10"/>
        <color indexed="8"/>
        <rFont val="Calibri"/>
        <family val="2"/>
      </rPr>
      <t>Inexigencia a la entidad colaboradora del cumplimiento de las  obligaciones en materia de elegibilidad, conservación documental, publicidad, etc.</t>
    </r>
    <r>
      <rPr>
        <sz val="10"/>
        <color theme="1"/>
        <rFont val="Calibri"/>
        <family val="2"/>
        <scheme val="minor"/>
      </rPr>
      <t xml:space="preserve">
</t>
    </r>
    <r>
      <rPr>
        <u/>
        <sz val="10"/>
        <color indexed="8"/>
        <rFont val="Calibri"/>
        <family val="2"/>
      </rPr>
      <t>Descripción detallada:</t>
    </r>
    <r>
      <rPr>
        <sz val="10"/>
        <color theme="1"/>
        <rFont val="Calibri"/>
        <family val="2"/>
        <scheme val="minor"/>
      </rPr>
      <t xml:space="preserve">
La entidad colaboradora no ha cumplido con las medidas de información, conservación documental y publicidad estipuladas en el Título VII del RDC para la elegibilidad del gasto y en la Orden ESS/1924/2016, de 13 de diciembre, por la que se determinan los gastos subvencionables por el Fondo Social Europeo durante el período de programación 2014-2020, en el artículo 140 del RDC con respecto a la disponibilidad de documentos y en el Anexo XII del RDC con respecto a las medidas de información y comunicación sobre el apoyo procedente de los fondos. No se exige a la contraparte la aportación periódica de la documentación correspondiente a su parte de ejecución del convenio en materia de gastos declarados por operación.</t>
    </r>
  </si>
  <si>
    <r>
      <t xml:space="preserve">En primer lugar, tendrá que contestar </t>
    </r>
    <r>
      <rPr>
        <b/>
        <u/>
        <sz val="10"/>
        <color indexed="8"/>
        <rFont val="Calibri"/>
        <family val="2"/>
        <scheme val="minor"/>
      </rPr>
      <t>obligatoriamente</t>
    </r>
    <r>
      <rPr>
        <b/>
        <sz val="10"/>
        <color indexed="8"/>
        <rFont val="Calibri"/>
        <family val="2"/>
        <scheme val="minor"/>
      </rPr>
      <t xml:space="preserve"> a la siguiente pregunta:</t>
    </r>
  </si>
  <si>
    <r>
      <t xml:space="preserve">En relación con la bandera roja: 
- </t>
    </r>
    <r>
      <rPr>
        <u/>
        <sz val="10"/>
        <color indexed="8"/>
        <rFont val="Calibri"/>
        <family val="2"/>
        <scheme val="minor"/>
      </rPr>
      <t xml:space="preserve">En el caso de ser la </t>
    </r>
    <r>
      <rPr>
        <b/>
        <u/>
        <sz val="10"/>
        <color indexed="8"/>
        <rFont val="Calibri"/>
        <family val="2"/>
        <scheme val="minor"/>
      </rPr>
      <t>primera vez que cumplimenta la matriz ex ante</t>
    </r>
    <r>
      <rPr>
        <sz val="10"/>
        <color theme="1"/>
        <rFont val="Calibri"/>
        <family val="2"/>
        <scheme val="minor"/>
      </rPr>
      <t xml:space="preserve">: ¿la entidad ha detectado de forma interna errores o incidencias en el pasado, haya sido o no haya sido Organismo Intermedio del Fondo Social? 
- </t>
    </r>
    <r>
      <rPr>
        <u/>
        <sz val="10"/>
        <color indexed="8"/>
        <rFont val="Calibri"/>
        <family val="2"/>
        <scheme val="minor"/>
      </rPr>
      <t xml:space="preserve">En el caso de ser una </t>
    </r>
    <r>
      <rPr>
        <b/>
        <u/>
        <sz val="10"/>
        <color indexed="8"/>
        <rFont val="Calibri"/>
        <family val="2"/>
        <scheme val="minor"/>
      </rPr>
      <t>revisión de la matriz ex ante</t>
    </r>
    <r>
      <rPr>
        <sz val="10"/>
        <color theme="1"/>
        <rFont val="Calibri"/>
        <family val="2"/>
        <scheme val="minor"/>
      </rPr>
      <t>: ¿la bandera roja se ha materializado en al menos una ocasión y, por tanto, así se ha indicado en la matriz ex post correspondiente?</t>
    </r>
  </si>
  <si>
    <r>
      <rPr>
        <b/>
        <sz val="10"/>
        <color indexed="8"/>
        <rFont val="Calibri"/>
        <family val="2"/>
        <scheme val="minor"/>
      </rPr>
      <t>El beneficiario asigna de forma incorrecta los gastos de personal entre proyectos de la UE y de otras fuentes de financiación</t>
    </r>
    <r>
      <rPr>
        <sz val="10"/>
        <color theme="1"/>
        <rFont val="Calibri"/>
        <family val="2"/>
        <scheme val="minor"/>
      </rPr>
      <t xml:space="preserve">
</t>
    </r>
    <r>
      <rPr>
        <u/>
        <sz val="10"/>
        <color indexed="8"/>
        <rFont val="Calibri"/>
        <family val="2"/>
        <scheme val="minor"/>
      </rPr>
      <t>Descripción detallada:</t>
    </r>
    <r>
      <rPr>
        <sz val="10"/>
        <color theme="1"/>
        <rFont val="Calibri"/>
        <family val="2"/>
        <scheme val="minor"/>
      </rPr>
      <t xml:space="preserve">
Esta bandera roja tiene lugar en el caso de que el organismo haya imputado gastos de personal que corresponden a otro proyecto no financiado por el FSE a un proyecto financia ciado con cargo al FSE.</t>
    </r>
  </si>
  <si>
    <r>
      <t xml:space="preserve">Gastos reclamados para personal inexistente
</t>
    </r>
    <r>
      <rPr>
        <u/>
        <sz val="10"/>
        <color indexed="8"/>
        <rFont val="Calibri"/>
        <family val="2"/>
        <scheme val="minor"/>
      </rPr>
      <t>Descripción detallada:</t>
    </r>
    <r>
      <rPr>
        <sz val="10"/>
        <color theme="1"/>
        <rFont val="Calibri"/>
        <family val="2"/>
        <scheme val="minor"/>
      </rPr>
      <t xml:space="preserve">
Esta bandera puede tener lugar cuando el organismo reclama la certificación de gastos de personal cuando en la realidad no se ha destinado dicho personal a la ejecución de la operación.</t>
    </r>
  </si>
  <si>
    <r>
      <t xml:space="preserve">Gastos de personal por actividades realizadas fuera del plazo de ejecución de la operación
</t>
    </r>
    <r>
      <rPr>
        <u/>
        <sz val="10"/>
        <color indexed="8"/>
        <rFont val="Calibri"/>
        <family val="2"/>
        <scheme val="minor"/>
      </rPr>
      <t xml:space="preserve">Descripción detallada:
</t>
    </r>
    <r>
      <rPr>
        <sz val="10"/>
        <color theme="1"/>
        <rFont val="Calibri"/>
        <family val="2"/>
        <scheme val="minor"/>
      </rPr>
      <t>La bandera roja se produce cuando existen gastos de personal contraídos por el organismo en concepto de actividades que han sido realizadas de forma efectiva fuera del plazo de ejecución de la operación.</t>
    </r>
    <r>
      <rPr>
        <b/>
        <sz val="10"/>
        <color indexed="8"/>
        <rFont val="Calibri"/>
        <family val="2"/>
        <scheme val="minor"/>
      </rPr>
      <t xml:space="preserve">
</t>
    </r>
  </si>
  <si>
    <r>
      <rPr>
        <b/>
        <sz val="10"/>
        <color indexed="8"/>
        <rFont val="Calibri"/>
        <family val="2"/>
        <scheme val="minor"/>
      </rPr>
      <t>Retrasos injustificados en los plazos de entrega</t>
    </r>
    <r>
      <rPr>
        <sz val="10"/>
        <color theme="1"/>
        <rFont val="Calibri"/>
        <family val="2"/>
        <scheme val="minor"/>
      </rPr>
      <t xml:space="preserve">
</t>
    </r>
    <r>
      <rPr>
        <u/>
        <sz val="10"/>
        <color indexed="8"/>
        <rFont val="Calibri"/>
        <family val="2"/>
        <scheme val="minor"/>
      </rPr>
      <t>Descripción detallada:</t>
    </r>
    <r>
      <rPr>
        <sz val="10"/>
        <color theme="1"/>
        <rFont val="Calibri"/>
        <family val="2"/>
        <scheme val="minor"/>
      </rPr>
      <t xml:space="preserve">
La bandera roja se produce cuando el tiempo dedicado por el organismo a la ejecución de la operación excede de los plazos previstos en la convocatoria y/o contrato, sin estar debidamente justificados.</t>
    </r>
  </si>
  <si>
    <r>
      <t xml:space="preserve">No entrega o realización del servicio 
</t>
    </r>
    <r>
      <rPr>
        <u/>
        <sz val="10"/>
        <color indexed="8"/>
        <rFont val="Calibri"/>
        <family val="2"/>
        <scheme val="minor"/>
      </rPr>
      <t>Descripción detallada:</t>
    </r>
    <r>
      <rPr>
        <sz val="10"/>
        <color theme="1"/>
        <rFont val="Calibri"/>
        <family val="2"/>
        <scheme val="minor"/>
      </rPr>
      <t xml:space="preserve">
La bandera roja se produce cuando no existe constancia de la entrega o realización del servicio al que se imputan los gastos. </t>
    </r>
  </si>
  <si>
    <r>
      <t xml:space="preserve">Servicios o bienes entregados por debajo de la calidad esperada
</t>
    </r>
    <r>
      <rPr>
        <u/>
        <sz val="10"/>
        <color indexed="8"/>
        <rFont val="Calibri"/>
        <family val="2"/>
        <scheme val="minor"/>
      </rPr>
      <t>Descripción detallada:</t>
    </r>
    <r>
      <rPr>
        <b/>
        <sz val="10"/>
        <color indexed="8"/>
        <rFont val="Calibri"/>
        <family val="2"/>
        <scheme val="minor"/>
      </rPr>
      <t xml:space="preserve">
</t>
    </r>
    <r>
      <rPr>
        <sz val="10"/>
        <color theme="1"/>
        <rFont val="Calibri"/>
        <family val="2"/>
        <scheme val="minor"/>
      </rPr>
      <t>La bandera roja se produce cuando los servicios o bienes entregados no alcanzan el nivel de calidad esperado y/o la calidad de los mismos es ínfima, contraponiéndose a lo acordado y/o estipulado en el contrato.</t>
    </r>
  </si>
  <si>
    <r>
      <t xml:space="preserve">El beneficiario/destinatario de las ayudas incumple la obligación de garantizar la concurrencia en caso de que necesite negociar con proveedores
</t>
    </r>
    <r>
      <rPr>
        <u/>
        <sz val="10"/>
        <color indexed="8"/>
        <rFont val="Calibri"/>
        <family val="2"/>
        <scheme val="minor"/>
      </rPr>
      <t>Descripción detallada:</t>
    </r>
    <r>
      <rPr>
        <sz val="10"/>
        <color theme="1"/>
        <rFont val="Calibri"/>
        <family val="2"/>
        <scheme val="minor"/>
      </rPr>
      <t xml:space="preserve">
La bandera roja tiene lugar cuando el beneficiario/destinatario de la ayuda o subvención que, en su caso, desee negociar o contratar a proveedores, no garantiza la elección de los mismos a través de un proceso de concurrencia competitiva. Según  el procedimiento establecido al efecto en el art. 31.3 de la Ley General de Subvenciones, cuando el importe del gasto subvencionable supere la cuantía del contrato menor, según la normativa de contratación pública, el beneficiario deberá solicitar, como mínimo tres ofertas de diferentes proveedores. En este caso, el riesgo también puede materializarse cuando los proveedores sean personas o entidades vinculadas con el beneficiario, según lo establecido en el art. 29.7 de la Ley General de Subvenciones.</t>
    </r>
  </si>
  <si>
    <r>
      <t xml:space="preserve">Se describen de forma inexacta las actividades llevadas a cabo por el personal
</t>
    </r>
    <r>
      <rPr>
        <u/>
        <sz val="10"/>
        <color indexed="8"/>
        <rFont val="Calibri"/>
        <family val="2"/>
        <scheme val="minor"/>
      </rPr>
      <t>Descripción detallada:</t>
    </r>
    <r>
      <rPr>
        <b/>
        <sz val="10"/>
        <color indexed="8"/>
        <rFont val="Calibri"/>
        <family val="2"/>
        <scheme val="minor"/>
      </rPr>
      <t xml:space="preserve">
</t>
    </r>
    <r>
      <rPr>
        <sz val="10"/>
        <color theme="1"/>
        <rFont val="Calibri"/>
        <family val="2"/>
        <scheme val="minor"/>
      </rPr>
      <t>La bandera roja tiene lugar cuando las actividades llevadas a cabo por el personal encargado de la ejecución de la operación no se corresponden con las actividades necesarias para llevar a cabo la operación.</t>
    </r>
  </si>
  <si>
    <r>
      <t xml:space="preserve">Incumplimiento de las medidas de elegibilidad del gasto
</t>
    </r>
    <r>
      <rPr>
        <u/>
        <sz val="10"/>
        <color indexed="8"/>
        <rFont val="Calibri"/>
        <family val="2"/>
        <scheme val="minor"/>
      </rPr>
      <t>Descripción detallada:</t>
    </r>
    <r>
      <rPr>
        <sz val="10"/>
        <color theme="1"/>
        <rFont val="Calibri"/>
        <family val="2"/>
        <scheme val="minor"/>
      </rPr>
      <t xml:space="preserve">
El organismo o entidad no ha cumplido con las medidas estipuladas en el Título VII del RDC relativas la elegibilidad del gasto y a las señaladas en la Orden ESS/1924/2016, de 13 de diciembre, por la que se determinan los gastos subvencionables por el Fondo Social Europeo durante el período de programación 2014-2020.</t>
    </r>
  </si>
  <si>
    <r>
      <t xml:space="preserve">Incumplimiento de los deberes de documentación de las operaciones
</t>
    </r>
    <r>
      <rPr>
        <u/>
        <sz val="10"/>
        <color indexed="8"/>
        <rFont val="Calibri"/>
        <family val="2"/>
        <scheme val="minor"/>
      </rPr>
      <t xml:space="preserve">Descripción detallada: </t>
    </r>
    <r>
      <rPr>
        <sz val="10"/>
        <color theme="1"/>
        <rFont val="Calibri"/>
        <family val="2"/>
        <scheme val="minor"/>
      </rPr>
      <t xml:space="preserve">
El organismo o entidad no ha cumplido con las medidas estipuladas en el artículo 140 del RDC con respecto a la disponibilidad de documentos</t>
    </r>
  </si>
  <si>
    <r>
      <t xml:space="preserve">Incumplimiento de los deberes y obligaciones de información y comunicación
</t>
    </r>
    <r>
      <rPr>
        <u/>
        <sz val="10"/>
        <color indexed="8"/>
        <rFont val="Calibri"/>
        <family val="2"/>
        <scheme val="minor"/>
      </rPr>
      <t xml:space="preserve">Descripción detallada: </t>
    </r>
    <r>
      <rPr>
        <sz val="10"/>
        <color theme="1"/>
        <rFont val="Calibri"/>
        <family val="2"/>
        <scheme val="minor"/>
      </rPr>
      <t xml:space="preserve">
El organismo o entidad no ha cumplido con las medidas establecidas en el Anexo XII del RDC con respecto a las medidas de información y comunicación sobre el apoyo procedente de los fondos.</t>
    </r>
    <r>
      <rPr>
        <b/>
        <sz val="10"/>
        <color indexed="8"/>
        <rFont val="Calibri"/>
        <family val="2"/>
        <scheme val="minor"/>
      </rPr>
      <t xml:space="preserve"> </t>
    </r>
  </si>
  <si>
    <r>
      <t xml:space="preserve">El organismo no ha realizado una correcta documentación de la operación que permita garantizar la pista de auditoría
</t>
    </r>
    <r>
      <rPr>
        <u/>
        <sz val="10"/>
        <rFont val="Calibri"/>
        <family val="2"/>
        <scheme val="minor"/>
      </rPr>
      <t>Descripción detallada:</t>
    </r>
    <r>
      <rPr>
        <b/>
        <sz val="10"/>
        <rFont val="Calibri"/>
        <family val="2"/>
        <scheme val="minor"/>
      </rPr>
      <t xml:space="preserve">
</t>
    </r>
    <r>
      <rPr>
        <sz val="10"/>
        <rFont val="Calibri"/>
        <family val="2"/>
        <scheme val="minor"/>
      </rPr>
      <t>En el expediente de la operación no queda registrada la documentación justificativa que permita garantizar la pista de auditoría. Algunos ejemplos son la disposición de documentación sobre gastos, pagos, contabilidad, publicidad y de ejecución, entre otros.</t>
    </r>
    <r>
      <rPr>
        <b/>
        <sz val="10"/>
        <rFont val="Calibri"/>
        <family val="2"/>
        <scheme val="minor"/>
      </rPr>
      <t xml:space="preserve"> </t>
    </r>
  </si>
  <si>
    <r>
      <t xml:space="preserve">Ejecución de forma paralela actividades semejantes con recursos propios o ejecución en periodos anteriores de las operaciones sin acudir a este método de gestión
</t>
    </r>
    <r>
      <rPr>
        <u/>
        <sz val="10"/>
        <color indexed="8"/>
        <rFont val="Calibri"/>
        <family val="2"/>
        <scheme val="minor"/>
      </rPr>
      <t>Descripción detallada:</t>
    </r>
    <r>
      <rPr>
        <b/>
        <sz val="10"/>
        <color indexed="8"/>
        <rFont val="Calibri"/>
        <family val="2"/>
        <scheme val="minor"/>
      </rPr>
      <t xml:space="preserve">
</t>
    </r>
    <r>
      <rPr>
        <sz val="10"/>
        <color theme="1"/>
        <rFont val="Calibri"/>
        <family val="2"/>
        <scheme val="minor"/>
      </rPr>
      <t xml:space="preserve">La entidad realiza actividades similares sin acudir a la figura de encomienda de gestión a través de sus propios medios, o bien en periodos anteriores las operaciones fueron ejecutadas con otros métodos, no quedando justificado el recurso a la encomienda en las operaciones evaluadas. </t>
    </r>
  </si>
  <si>
    <r>
      <t xml:space="preserve">Justificación insuficiente del recurso a la encomienda de gestión
</t>
    </r>
    <r>
      <rPr>
        <u/>
        <sz val="10"/>
        <color indexed="8"/>
        <rFont val="Calibri"/>
        <family val="2"/>
        <scheme val="minor"/>
      </rPr>
      <t>Descripción detallada</t>
    </r>
    <r>
      <rPr>
        <sz val="10"/>
        <color theme="1"/>
        <rFont val="Calibri"/>
        <family val="2"/>
        <scheme val="minor"/>
      </rPr>
      <t>:
El informe de insuficiencia de medios no establece razones claras y concluyentes para justificar el recurso a una encomienda de gestión.</t>
    </r>
  </si>
  <si>
    <r>
      <t xml:space="preserve">Existencia clara de recursos infrautilizados que podrían destinarse a las actividades/operaciones incluidas en la encomienda de gestión
</t>
    </r>
    <r>
      <rPr>
        <u/>
        <sz val="10"/>
        <color indexed="8"/>
        <rFont val="Calibri"/>
        <family val="2"/>
        <scheme val="minor"/>
      </rPr>
      <t>Descripción detallada:</t>
    </r>
    <r>
      <rPr>
        <b/>
        <sz val="10"/>
        <color indexed="8"/>
        <rFont val="Calibri"/>
        <family val="2"/>
        <scheme val="minor"/>
      </rPr>
      <t xml:space="preserve">
</t>
    </r>
    <r>
      <rPr>
        <sz val="10"/>
        <color theme="1"/>
        <rFont val="Calibri"/>
        <family val="2"/>
        <scheme val="minor"/>
      </rPr>
      <t>Existen recursos infrautilizados que pueden destinarse a acometer aquel servicio encomendado.</t>
    </r>
  </si>
  <si>
    <r>
      <t xml:space="preserve">Incumplimiento por el órgano encomendante de los requisitos subjetivos para serlo </t>
    </r>
    <r>
      <rPr>
        <sz val="10"/>
        <color indexed="17"/>
        <rFont val="Calibri"/>
        <family val="2"/>
        <scheme val="minor"/>
      </rPr>
      <t xml:space="preserve">
</t>
    </r>
  </si>
  <si>
    <r>
      <rPr>
        <b/>
        <sz val="10"/>
        <color indexed="8"/>
        <rFont val="Calibri"/>
        <family val="2"/>
        <scheme val="minor"/>
      </rPr>
      <t>El órgano encomendante no ostenta la condición de poder adjudicador</t>
    </r>
    <r>
      <rPr>
        <sz val="10"/>
        <color theme="1"/>
        <rFont val="Calibri"/>
        <family val="2"/>
        <scheme val="minor"/>
      </rPr>
      <t xml:space="preserve">
</t>
    </r>
    <r>
      <rPr>
        <u/>
        <sz val="10"/>
        <color indexed="8"/>
        <rFont val="Calibri"/>
        <family val="2"/>
        <scheme val="minor"/>
      </rPr>
      <t>Descripción detallada:</t>
    </r>
    <r>
      <rPr>
        <sz val="10"/>
        <color theme="1"/>
        <rFont val="Calibri"/>
        <family val="2"/>
        <scheme val="minor"/>
      </rPr>
      <t xml:space="preserve">
La bandera roja tiene lugar cuando el órgano encomendante no ostenta poder adjudicador, no siendo uno de los organismos o entidades considerados a tal efecto por el art. 3.3. de la Ley 9/2017 que establece el ámbito subjetivo de la normativa de contratos del sector público.</t>
    </r>
  </si>
  <si>
    <r>
      <t xml:space="preserve">El órgano encomendado no cumple los requisitos para ser considerado ente instrumental 
</t>
    </r>
    <r>
      <rPr>
        <u/>
        <sz val="10"/>
        <color indexed="8"/>
        <rFont val="Calibri"/>
        <family val="2"/>
        <scheme val="minor"/>
      </rPr>
      <t>Descripción detallada:</t>
    </r>
    <r>
      <rPr>
        <sz val="10"/>
        <color theme="1"/>
        <rFont val="Calibri"/>
        <family val="2"/>
        <scheme val="minor"/>
      </rPr>
      <t xml:space="preserve">
El órgano encomendado no reúne los requisitos para ser calificado como medio propio personificado respecto de los poderes adjudicadores correspondientes, al no cumplir con los requisitos establecidos en el artículo 32.2, 32.3 y 32.4 de la Ley 9/2017 y del artículo 86.2 de la Ley 40/2015.</t>
    </r>
  </si>
  <si>
    <r>
      <t xml:space="preserve">Inaplicabilidad del procedimiento de contratación legalmente aplicable
</t>
    </r>
    <r>
      <rPr>
        <u/>
        <sz val="10"/>
        <color indexed="8"/>
        <rFont val="Calibri"/>
        <family val="2"/>
        <scheme val="minor"/>
      </rPr>
      <t>Descripción detallada</t>
    </r>
    <r>
      <rPr>
        <sz val="10"/>
        <color theme="1"/>
        <rFont val="Calibri"/>
        <family val="2"/>
        <scheme val="minor"/>
      </rPr>
      <t xml:space="preserve">
El ente instrumental (el ente al que se le encarga la encomienda de gestión) ha necesitado la ejecución de prestaciones por parte de terceros y la licitación y ejecución de las mismas no se ha realizado conforme a lo establecido en las disposiciones normativas que regulan la contratación en el Sector Público, considerando los requisitos específicos sobre el carácter de la contratación y el importe de la misma.</t>
    </r>
  </si>
  <si>
    <r>
      <t xml:space="preserve">Contratación recurrente de los mismos proveedores
</t>
    </r>
    <r>
      <rPr>
        <b/>
        <u/>
        <sz val="10"/>
        <color indexed="8"/>
        <rFont val="Calibri"/>
        <family val="2"/>
        <scheme val="minor"/>
      </rPr>
      <t>Descripción detallada:</t>
    </r>
    <r>
      <rPr>
        <b/>
        <sz val="10"/>
        <color indexed="8"/>
        <rFont val="Calibri"/>
        <family val="2"/>
        <scheme val="minor"/>
      </rPr>
      <t xml:space="preserve">
</t>
    </r>
    <r>
      <rPr>
        <sz val="10"/>
        <color theme="1"/>
        <rFont val="Calibri"/>
        <family val="2"/>
        <scheme val="minor"/>
      </rPr>
      <t xml:space="preserve">Tendencia por parte del organismo encomendante  a contratar siempre a los mismos proveedores, sin justificación aparente </t>
    </r>
  </si>
  <si>
    <r>
      <t xml:space="preserve">La bandera roja se produce cuando el organismo ha celebrado convenios con entidades privadas
</t>
    </r>
    <r>
      <rPr>
        <u/>
        <sz val="10"/>
        <color indexed="8"/>
        <rFont val="Calibri"/>
        <family val="2"/>
        <scheme val="minor"/>
      </rPr>
      <t>Descripción detallada:</t>
    </r>
    <r>
      <rPr>
        <b/>
        <sz val="10"/>
        <color indexed="8"/>
        <rFont val="Calibri"/>
        <family val="2"/>
        <scheme val="minor"/>
      </rPr>
      <t xml:space="preserve">
</t>
    </r>
    <r>
      <rPr>
        <sz val="10"/>
        <color theme="1"/>
        <rFont val="Calibri"/>
        <family val="2"/>
        <scheme val="minor"/>
      </rPr>
      <t>En este sentido, la existencia de convenios con entidades privadas es una señal de un riesgo potencial ya que pueden derivar en excesos de financiación, etc.</t>
    </r>
  </si>
  <si>
    <r>
      <t xml:space="preserve">Indicios de la existencia de algún tipo de vinculación entre las partes firmantes del Convenio
</t>
    </r>
    <r>
      <rPr>
        <u/>
        <sz val="10"/>
        <color indexed="8"/>
        <rFont val="Calibri"/>
        <family val="2"/>
        <scheme val="minor"/>
      </rPr>
      <t>Descripción detallada:</t>
    </r>
    <r>
      <rPr>
        <b/>
        <sz val="10"/>
        <color indexed="8"/>
        <rFont val="Calibri"/>
        <family val="2"/>
        <scheme val="minor"/>
      </rPr>
      <t xml:space="preserve">
</t>
    </r>
    <r>
      <rPr>
        <sz val="10"/>
        <color theme="1"/>
        <rFont val="Calibri"/>
        <family val="2"/>
        <scheme val="minor"/>
      </rPr>
      <t xml:space="preserve">Existencia de algún tipo de vinculación entre las partes firmantes del Convenio, que puede dar lugar a conflictos de interés. </t>
    </r>
  </si>
  <si>
    <r>
      <t xml:space="preserve">Celebración recurrente de convenios con las mismas entidades
</t>
    </r>
    <r>
      <rPr>
        <u/>
        <sz val="10"/>
        <color indexed="8"/>
        <rFont val="Calibri"/>
        <family val="2"/>
        <scheme val="minor"/>
      </rPr>
      <t>Descripción detallada:</t>
    </r>
    <r>
      <rPr>
        <b/>
        <sz val="10"/>
        <color indexed="8"/>
        <rFont val="Calibri"/>
        <family val="2"/>
        <scheme val="minor"/>
      </rPr>
      <t xml:space="preserve">
</t>
    </r>
    <r>
      <rPr>
        <sz val="10"/>
        <color theme="1"/>
        <rFont val="Calibri"/>
        <family val="2"/>
        <scheme val="minor"/>
      </rPr>
      <t>En este caso, se considera recurrente cuando los convenios se repiten en los mismos términos con respecto a ejercicios anteriores con las mismas entidades, o en el mismo ejercicio.</t>
    </r>
  </si>
  <si>
    <r>
      <t xml:space="preserve">Incumplimiento del procedimiento de formalización para la firma del Convenio
</t>
    </r>
    <r>
      <rPr>
        <u/>
        <sz val="10"/>
        <color indexed="8"/>
        <rFont val="Calibri"/>
        <family val="2"/>
        <scheme val="minor"/>
      </rPr>
      <t xml:space="preserve">Descripción detallada: </t>
    </r>
    <r>
      <rPr>
        <sz val="10"/>
        <color theme="1"/>
        <rFont val="Calibri"/>
        <family val="2"/>
        <scheme val="minor"/>
      </rPr>
      <t xml:space="preserve">
• No se ha seguido el procedimiento legal para la firma de convenios según lo establecido en el art. 6 de la Ley 30/1992, de Procedimiento Administrativo Común, en el caso de los convenios celebrados con anterioridad al día 2 de octubre de 2016, y en el art. 16 de la Ley General de Subvenciones.
• No se ha seguido el procedimiento legal para la firma de convenios según lo establecido en el Capítulo VI de la ley 40/2015 de Ley 40/2015, de 1 de octubre, de Régimen Jurídico del Sector Público, y en el art. 16 de la Ley 38/2003, de 17 de noviembre, General de Subvenciones, en el caso de convenios celebrados a partir del día 2 de octubre de 2016.
</t>
    </r>
  </si>
  <si>
    <r>
      <rPr>
        <b/>
        <sz val="10"/>
        <color indexed="8"/>
        <rFont val="Calibri"/>
        <family val="2"/>
        <scheme val="minor"/>
      </rPr>
      <t>Inexigencia a la entidad colaboradora del cumplimiento de las  obligaciones en materia de elegibilidad, conservación documental, publicidad, etc.</t>
    </r>
    <r>
      <rPr>
        <sz val="10"/>
        <color theme="1"/>
        <rFont val="Calibri"/>
        <family val="2"/>
        <scheme val="minor"/>
      </rPr>
      <t xml:space="preserve">
</t>
    </r>
    <r>
      <rPr>
        <u/>
        <sz val="10"/>
        <color indexed="8"/>
        <rFont val="Calibri"/>
        <family val="2"/>
        <scheme val="minor"/>
      </rPr>
      <t>Descripción detallada:</t>
    </r>
    <r>
      <rPr>
        <sz val="10"/>
        <color theme="1"/>
        <rFont val="Calibri"/>
        <family val="2"/>
        <scheme val="minor"/>
      </rPr>
      <t xml:space="preserve">
La entidad colaboradora no ha cumplido con las medidas de información, conservación documental y publicidad estipuladas en el Título VII del RDC para la elegibilidad del gasto y en la Orden ESS/1924/2016, de 13 de diciembre, por la que se determinan los gastos subvencionables por el Fondo Social Europeo durante el período de programación 2014-2020, en el artículo 140 del RDC con respecto a la disponibilidad de documentos y en el Anexo XII del RDC con respecto a las medidas de información y comunicación sobre el apoyo procedente de los fondos. No se exige a la contraparte la aportación periódica de la documentación correspondiente a su parte de ejecución del convenio en materia de gastos declarados por operación.</t>
    </r>
  </si>
  <si>
    <r>
      <t xml:space="preserve">
</t>
    </r>
    <r>
      <rPr>
        <b/>
        <sz val="10"/>
        <color indexed="8"/>
        <rFont val="Calibri"/>
        <family val="2"/>
        <scheme val="minor"/>
      </rPr>
      <t xml:space="preserve">Tarifas horarias inadecuadas 
</t>
    </r>
    <r>
      <rPr>
        <u/>
        <sz val="10"/>
        <color indexed="8"/>
        <rFont val="Calibri"/>
        <family val="2"/>
        <scheme val="minor"/>
      </rPr>
      <t>Descripción detallada:</t>
    </r>
    <r>
      <rPr>
        <b/>
        <sz val="10"/>
        <color indexed="8"/>
        <rFont val="Calibri"/>
        <family val="2"/>
        <scheme val="minor"/>
      </rPr>
      <t xml:space="preserve">
</t>
    </r>
    <r>
      <rPr>
        <sz val="10"/>
        <color theme="1"/>
        <rFont val="Calibri"/>
        <family val="2"/>
        <scheme val="minor"/>
      </rPr>
      <t>Esta bandera tiene lugar cuando el ratio coste/hora está calculado de forma irregular o no corresponde a la realidad por su sobreestimación o subestimación. Asimismo, puede ocurrir cuando se asignan a los gastos  conceptos que no entran dentro de la nómina del empleado, partes de tiempo no firmados, horas extraordinarias no abonadas, no correspondencia entre el coste/hora y el nivel de cualificación requerido para un recurso humano concreto, etc.</t>
    </r>
  </si>
  <si>
    <r>
      <rPr>
        <b/>
        <sz val="10"/>
        <color indexed="8"/>
        <rFont val="Calibri"/>
        <family val="2"/>
        <scheme val="minor"/>
      </rPr>
      <t>La cualificación de la mano de obra no es la adecuada</t>
    </r>
    <r>
      <rPr>
        <sz val="10"/>
        <color theme="1"/>
        <rFont val="Calibri"/>
        <family val="2"/>
        <scheme val="minor"/>
      </rPr>
      <t xml:space="preserve">
</t>
    </r>
    <r>
      <rPr>
        <u/>
        <sz val="10"/>
        <color indexed="8"/>
        <rFont val="Calibri"/>
        <family val="2"/>
        <scheme val="minor"/>
      </rPr>
      <t>Descripción detallada:</t>
    </r>
    <r>
      <rPr>
        <sz val="10"/>
        <color theme="1"/>
        <rFont val="Calibri"/>
        <family val="2"/>
        <scheme val="minor"/>
      </rPr>
      <t xml:space="preserve">
La bandera roja se produce cuando los recursos humanos asignados a  la operación no presentan el nivel de cualificación requerido o suficiente para la correcta ejecución  de la misma u ostentan niveles de cualificación inferiores a los acordados para la correcta ejecución de la operación.</t>
    </r>
  </si>
  <si>
    <r>
      <t xml:space="preserve">Incumplimiento de la obligación de garantizar la concurrencia cuando la ejecución del convenio de colaboración se está llevando a cabo por terceros
</t>
    </r>
    <r>
      <rPr>
        <u/>
        <sz val="10"/>
        <color indexed="8"/>
        <rFont val="Calibri"/>
        <family val="2"/>
        <scheme val="minor"/>
      </rPr>
      <t>Descripción detallada:</t>
    </r>
    <r>
      <rPr>
        <sz val="10"/>
        <color theme="1"/>
        <rFont val="Calibri"/>
        <family val="2"/>
        <scheme val="minor"/>
      </rPr>
      <t xml:space="preserve">
La bandera roja tiene lugar cuando la entidad colaboradora que, en su caso, desee negociar o contratar a proveedores, no garantiza la elección de los mismos a través de un proceso de concurrencia competitiva. Además, en el texto del convenio no se incluyen cláusulas que incluyan la obligación de comunicar cualquier subcontratación que se realice.</t>
    </r>
  </si>
  <si>
    <t>Categorización del riesgo 
(1-4)</t>
  </si>
  <si>
    <r>
      <t xml:space="preserve">Gastos de personal por actividades realizadas fuera del plazo de ejecución de la operación
</t>
    </r>
    <r>
      <rPr>
        <u/>
        <sz val="10"/>
        <color indexed="8"/>
        <rFont val="Calibri"/>
        <family val="2"/>
      </rPr>
      <t xml:space="preserve">Descripción detallada:
</t>
    </r>
    <r>
      <rPr>
        <sz val="10"/>
        <color theme="1"/>
        <rFont val="Calibri"/>
        <family val="2"/>
        <scheme val="minor"/>
      </rPr>
      <t>La bandera roja se produce cuando existen gastos de personal contraídos por el organismo en concepto de actividades que han sido realizadas de forma efectiva fuera del plazo de ejecución de la operación.</t>
    </r>
  </si>
  <si>
    <r>
      <rPr>
        <b/>
        <sz val="10"/>
        <color indexed="8"/>
        <rFont val="Calibri"/>
        <family val="2"/>
      </rPr>
      <t xml:space="preserve">Tarifas horarias inadecuadas 
</t>
    </r>
    <r>
      <rPr>
        <u/>
        <sz val="10"/>
        <color indexed="8"/>
        <rFont val="Calibri"/>
        <family val="2"/>
      </rPr>
      <t>Descripción detallada:</t>
    </r>
    <r>
      <rPr>
        <b/>
        <sz val="10"/>
        <color indexed="8"/>
        <rFont val="Calibri"/>
        <family val="2"/>
      </rPr>
      <t xml:space="preserve">
</t>
    </r>
    <r>
      <rPr>
        <sz val="10"/>
        <color theme="1"/>
        <rFont val="Calibri"/>
        <family val="2"/>
        <scheme val="minor"/>
      </rPr>
      <t>Esta bandera tiene lugar cuando el ratio coste/hora está calculado de forma irregular o no corresponde a la realidad por su sobreestimación o subestimación. Asimismo, puede ocurrir cuando se asignan a los gastos  conceptos que no entran dentro de la nómina del empleado, partes de tiempo no firmados, horas extraordinarias no abonadas, no correspondencia entre el coste/hora y el nivel de cualificación requerido para un recurso humano concreto, etc.</t>
    </r>
  </si>
  <si>
    <t>Probabilidad de suceso 
(5%-90%)</t>
  </si>
  <si>
    <t>Impacto del riesgo 
(1-3)</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</si>
</sst>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0.00000"/>
  </numFmts>
  <fonts count="68" x14ac:knownFonts="1">
    <font>
      <sz val="11"/>
      <color theme="1"/>
      <name val="Calibri"/>
      <family val="2"/>
      <scheme val="minor"/>
    </font>
    <font>
      <sz val="11"/>
      <color indexed="8"/>
      <name val="Calibri"/>
      <family val="2"/>
    </font>
    <font>
      <sz val="11"/>
      <name val="Calibri"/>
      <family val="2"/>
    </font>
    <font>
      <b/>
      <sz val="11"/>
      <color indexed="8"/>
      <name val="Calibri"/>
      <family val="2"/>
    </font>
    <font>
      <sz val="11"/>
      <color theme="1"/>
      <name val="Calibri"/>
      <family val="2"/>
      <scheme val="minor"/>
    </font>
    <font>
      <sz val="11"/>
      <color theme="0"/>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4"/>
      <color theme="1"/>
      <name val="Calibri"/>
      <family val="2"/>
      <scheme val="minor"/>
    </font>
    <font>
      <b/>
      <sz val="14"/>
      <color theme="1"/>
      <name val="Calibri"/>
      <family val="2"/>
      <scheme val="minor"/>
    </font>
    <font>
      <sz val="11"/>
      <name val="Calibri"/>
      <family val="2"/>
      <scheme val="minor"/>
    </font>
    <font>
      <b/>
      <sz val="11"/>
      <name val="Calibri"/>
      <family val="2"/>
      <scheme val="minor"/>
    </font>
    <font>
      <b/>
      <sz val="14"/>
      <color theme="0"/>
      <name val="Calibri"/>
      <family val="2"/>
      <scheme val="minor"/>
    </font>
    <font>
      <b/>
      <u/>
      <sz val="11"/>
      <color theme="1"/>
      <name val="Calibri"/>
      <family val="2"/>
      <scheme val="minor"/>
    </font>
    <font>
      <b/>
      <i/>
      <sz val="11"/>
      <color theme="4" tint="-0.249977111117893"/>
      <name val="Calibri"/>
      <family val="2"/>
      <scheme val="minor"/>
    </font>
    <font>
      <sz val="11"/>
      <color rgb="FF000000"/>
      <name val="Calibri"/>
      <family val="2"/>
      <scheme val="minor"/>
    </font>
    <font>
      <sz val="10"/>
      <color theme="1"/>
      <name val="Times New Roman"/>
      <family val="1"/>
    </font>
    <font>
      <b/>
      <sz val="11"/>
      <color rgb="FF000000"/>
      <name val="Calibri"/>
      <family val="2"/>
    </font>
    <font>
      <sz val="14"/>
      <color rgb="FF000000"/>
      <name val="Calibri"/>
      <family val="2"/>
    </font>
    <font>
      <b/>
      <i/>
      <sz val="11"/>
      <color theme="1"/>
      <name val="Calibri"/>
      <family val="2"/>
    </font>
    <font>
      <sz val="11"/>
      <color rgb="FF000000"/>
      <name val="Calibri"/>
      <family val="2"/>
    </font>
    <font>
      <sz val="11"/>
      <color theme="1"/>
      <name val="Calibri"/>
      <family val="2"/>
    </font>
    <font>
      <b/>
      <sz val="18"/>
      <color theme="1"/>
      <name val="Calibri"/>
      <family val="2"/>
      <scheme val="minor"/>
    </font>
    <font>
      <sz val="18"/>
      <color theme="1"/>
      <name val="Calibri"/>
      <family val="2"/>
      <scheme val="minor"/>
    </font>
    <font>
      <sz val="22"/>
      <color theme="1"/>
      <name val="Calibri"/>
      <family val="2"/>
      <scheme val="minor"/>
    </font>
    <font>
      <sz val="24"/>
      <color theme="1"/>
      <name val="Calibri"/>
      <family val="2"/>
      <scheme val="minor"/>
    </font>
    <font>
      <sz val="36"/>
      <color theme="1"/>
      <name val="Calibri"/>
      <family val="2"/>
      <scheme val="minor"/>
    </font>
    <font>
      <b/>
      <sz val="5"/>
      <color theme="1"/>
      <name val="Calibri"/>
      <family val="2"/>
      <scheme val="minor"/>
    </font>
    <font>
      <sz val="5"/>
      <color theme="1"/>
      <name val="Calibri"/>
      <family val="2"/>
      <scheme val="minor"/>
    </font>
    <font>
      <b/>
      <u/>
      <sz val="5"/>
      <color theme="1"/>
      <name val="Calibri"/>
      <family val="2"/>
      <scheme val="minor"/>
    </font>
    <font>
      <sz val="28"/>
      <color theme="1"/>
      <name val="Calibri"/>
      <family val="2"/>
      <scheme val="minor"/>
    </font>
    <font>
      <sz val="48"/>
      <color theme="1"/>
      <name val="Calibri"/>
      <family val="2"/>
      <scheme val="minor"/>
    </font>
    <font>
      <sz val="20"/>
      <color theme="1"/>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b/>
      <u/>
      <sz val="10"/>
      <color indexed="8"/>
      <name val="Calibri"/>
      <family val="2"/>
    </font>
    <font>
      <b/>
      <sz val="10"/>
      <color indexed="8"/>
      <name val="Calibri"/>
      <family val="2"/>
    </font>
    <font>
      <sz val="10"/>
      <color rgb="FFFF0000"/>
      <name val="Calibri"/>
      <family val="2"/>
      <scheme val="minor"/>
    </font>
    <font>
      <sz val="10"/>
      <color theme="0"/>
      <name val="Calibri"/>
      <family val="2"/>
      <scheme val="minor"/>
    </font>
    <font>
      <u/>
      <sz val="10"/>
      <color indexed="8"/>
      <name val="Calibri"/>
      <family val="2"/>
    </font>
    <font>
      <sz val="10"/>
      <name val="Calibri"/>
      <family val="2"/>
      <scheme val="minor"/>
    </font>
    <font>
      <b/>
      <sz val="10"/>
      <name val="Calibri"/>
      <family val="2"/>
    </font>
    <font>
      <sz val="10"/>
      <name val="Calibri"/>
      <family val="2"/>
    </font>
    <font>
      <u/>
      <sz val="10"/>
      <name val="Calibri"/>
      <family val="2"/>
    </font>
    <font>
      <b/>
      <sz val="10"/>
      <color theme="0"/>
      <name val="Calibri"/>
      <family val="2"/>
      <scheme val="minor"/>
    </font>
    <font>
      <b/>
      <sz val="10"/>
      <color indexed="17"/>
      <name val="Calibri"/>
      <family val="2"/>
    </font>
    <font>
      <b/>
      <sz val="10"/>
      <name val="Calibri"/>
      <family val="2"/>
      <scheme val="minor"/>
    </font>
    <font>
      <b/>
      <sz val="10"/>
      <color rgb="FFFF0000"/>
      <name val="Calibri"/>
      <family val="2"/>
      <scheme val="minor"/>
    </font>
    <font>
      <sz val="40"/>
      <color theme="1"/>
      <name val="Calibri"/>
      <family val="2"/>
      <scheme val="minor"/>
    </font>
    <font>
      <i/>
      <sz val="10"/>
      <color indexed="8"/>
      <name val="Calibri"/>
      <family val="2"/>
    </font>
    <font>
      <strike/>
      <sz val="10"/>
      <color indexed="10"/>
      <name val="Calibri"/>
      <family val="2"/>
    </font>
    <font>
      <sz val="10"/>
      <color indexed="10"/>
      <name val="Calibri"/>
      <family val="2"/>
    </font>
    <font>
      <b/>
      <sz val="10"/>
      <color indexed="10"/>
      <name val="Calibri"/>
      <family val="2"/>
    </font>
    <font>
      <sz val="30"/>
      <color theme="1"/>
      <name val="Calibri"/>
      <family val="2"/>
      <scheme val="minor"/>
    </font>
    <font>
      <sz val="16"/>
      <name val="Calibri"/>
      <family val="2"/>
      <scheme val="minor"/>
    </font>
    <font>
      <sz val="10"/>
      <color indexed="17"/>
      <name val="Calibri"/>
      <family val="2"/>
    </font>
    <font>
      <b/>
      <u/>
      <sz val="10"/>
      <color indexed="8"/>
      <name val="Calibri"/>
      <family val="2"/>
      <scheme val="minor"/>
    </font>
    <font>
      <b/>
      <sz val="10"/>
      <color indexed="8"/>
      <name val="Calibri"/>
      <family val="2"/>
      <scheme val="minor"/>
    </font>
    <font>
      <u/>
      <sz val="10"/>
      <color indexed="8"/>
      <name val="Calibri"/>
      <family val="2"/>
      <scheme val="minor"/>
    </font>
    <font>
      <u/>
      <sz val="10"/>
      <name val="Calibri"/>
      <family val="2"/>
      <scheme val="minor"/>
    </font>
    <font>
      <sz val="10"/>
      <color indexed="17"/>
      <name val="Calibri"/>
      <family val="2"/>
      <scheme val="minor"/>
    </font>
    <font>
      <b/>
      <sz val="16"/>
      <color theme="1"/>
      <name val="Calibri"/>
      <family val="2"/>
      <scheme val="minor"/>
    </font>
    <font>
      <b/>
      <sz val="28"/>
      <color theme="1"/>
      <name val="Calibri"/>
      <family val="2"/>
      <scheme val="minor"/>
    </font>
    <font>
      <b/>
      <sz val="30"/>
      <color theme="1"/>
      <name val="Calibri"/>
      <family val="2"/>
      <scheme val="minor"/>
    </font>
    <font>
      <sz val="5"/>
      <color theme="0"/>
      <name val="Calibri"/>
      <family val="2"/>
      <scheme val="minor"/>
    </font>
    <font>
      <sz val="14"/>
      <color rgb="FFFF0000"/>
      <name val="Calibri"/>
      <family val="2"/>
      <scheme val="minor"/>
    </font>
  </fonts>
  <fills count="24">
    <fill>
      <patternFill patternType="none"/>
    </fill>
    <fill>
      <patternFill patternType="gray125"/>
    </fill>
    <fill>
      <patternFill patternType="solid">
        <fgColor theme="4" tint="0.79998168889431442"/>
        <bgColor indexed="64"/>
      </patternFill>
    </fill>
    <fill>
      <patternFill patternType="solid">
        <fgColor theme="2"/>
        <bgColor indexed="64"/>
      </patternFill>
    </fill>
    <fill>
      <patternFill patternType="solid">
        <fgColor theme="4" tint="0.39997558519241921"/>
        <bgColor indexed="64"/>
      </patternFill>
    </fill>
    <fill>
      <patternFill patternType="solid">
        <fgColor theme="0"/>
        <bgColor indexed="64"/>
      </patternFill>
    </fill>
    <fill>
      <patternFill patternType="solid">
        <fgColor rgb="FF92D050"/>
        <bgColor indexed="64"/>
      </patternFill>
    </fill>
    <fill>
      <patternFill patternType="solid">
        <fgColor rgb="FFC00000"/>
        <bgColor indexed="64"/>
      </patternFill>
    </fill>
    <fill>
      <patternFill patternType="solid">
        <fgColor theme="5" tint="0.79998168889431442"/>
        <bgColor indexed="64"/>
      </patternFill>
    </fill>
    <fill>
      <patternFill patternType="solid">
        <fgColor rgb="FFFFC000"/>
        <bgColor indexed="64"/>
      </patternFill>
    </fill>
    <fill>
      <patternFill patternType="solid">
        <fgColor rgb="FFFFFF00"/>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0" tint="-0.499984740745262"/>
        <bgColor indexed="64"/>
      </patternFill>
    </fill>
    <fill>
      <patternFill patternType="solid">
        <fgColor rgb="FFFF0000"/>
        <bgColor indexed="64"/>
      </patternFill>
    </fill>
    <fill>
      <patternFill patternType="solid">
        <fgColor theme="6" tint="0.39997558519241921"/>
        <bgColor indexed="64"/>
      </patternFill>
    </fill>
    <fill>
      <patternFill patternType="solid">
        <fgColor theme="3"/>
        <bgColor indexed="64"/>
      </patternFill>
    </fill>
    <fill>
      <patternFill patternType="solid">
        <fgColor rgb="FF00B050"/>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theme="3" tint="0.59999389629810485"/>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hair">
        <color theme="0" tint="-0.14996795556505021"/>
      </bottom>
      <diagonal/>
    </border>
    <border>
      <left/>
      <right/>
      <top style="hair">
        <color theme="0" tint="-0.14996795556505021"/>
      </top>
      <bottom style="hair">
        <color theme="0" tint="-0.14996795556505021"/>
      </bottom>
      <diagonal/>
    </border>
    <border>
      <left/>
      <right/>
      <top style="thin">
        <color indexed="64"/>
      </top>
      <bottom style="hair">
        <color theme="0" tint="-0.34998626667073579"/>
      </bottom>
      <diagonal/>
    </border>
    <border>
      <left/>
      <right/>
      <top style="hair">
        <color theme="0" tint="-0.34998626667073579"/>
      </top>
      <bottom style="hair">
        <color theme="0" tint="-0.34998626667073579"/>
      </bottom>
      <diagonal/>
    </border>
    <border>
      <left style="medium">
        <color indexed="64"/>
      </left>
      <right/>
      <top style="medium">
        <color indexed="64"/>
      </top>
      <bottom style="hair">
        <color theme="0" tint="-0.14996795556505021"/>
      </bottom>
      <diagonal/>
    </border>
    <border>
      <left/>
      <right/>
      <top style="medium">
        <color indexed="64"/>
      </top>
      <bottom style="hair">
        <color theme="0" tint="-0.14996795556505021"/>
      </bottom>
      <diagonal/>
    </border>
    <border>
      <left/>
      <right style="medium">
        <color indexed="64"/>
      </right>
      <top style="medium">
        <color indexed="64"/>
      </top>
      <bottom style="hair">
        <color theme="0" tint="-0.14996795556505021"/>
      </bottom>
      <diagonal/>
    </border>
    <border>
      <left style="medium">
        <color indexed="64"/>
      </left>
      <right/>
      <top style="hair">
        <color theme="0" tint="-0.14996795556505021"/>
      </top>
      <bottom style="hair">
        <color theme="0" tint="-0.14996795556505021"/>
      </bottom>
      <diagonal/>
    </border>
    <border>
      <left/>
      <right style="medium">
        <color indexed="64"/>
      </right>
      <top style="hair">
        <color theme="0" tint="-0.14996795556505021"/>
      </top>
      <bottom style="hair">
        <color theme="0" tint="-0.14996795556505021"/>
      </bottom>
      <diagonal/>
    </border>
    <border>
      <left style="medium">
        <color indexed="64"/>
      </left>
      <right/>
      <top style="hair">
        <color theme="0" tint="-0.14996795556505021"/>
      </top>
      <bottom style="medium">
        <color indexed="64"/>
      </bottom>
      <diagonal/>
    </border>
    <border>
      <left/>
      <right/>
      <top style="hair">
        <color theme="0" tint="-0.14996795556505021"/>
      </top>
      <bottom style="medium">
        <color indexed="64"/>
      </bottom>
      <diagonal/>
    </border>
    <border>
      <left/>
      <right style="medium">
        <color indexed="64"/>
      </right>
      <top style="hair">
        <color theme="0" tint="-0.14996795556505021"/>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s>
  <cellStyleXfs count="2">
    <xf numFmtId="0" fontId="0" fillId="0" borderId="0"/>
    <xf numFmtId="9" fontId="4" fillId="0" borderId="0" applyFont="0" applyFill="0" applyBorder="0" applyAlignment="0" applyProtection="0"/>
  </cellStyleXfs>
  <cellXfs count="364">
    <xf numFmtId="0" fontId="0" fillId="0" borderId="0" xfId="0"/>
    <xf numFmtId="0" fontId="0" fillId="0" borderId="0" xfId="0" applyAlignment="1" applyProtection="1">
      <alignment vertical="center"/>
    </xf>
    <xf numFmtId="0" fontId="5" fillId="0" borderId="0" xfId="0" applyFont="1" applyAlignment="1" applyProtection="1">
      <alignment horizontal="center" vertical="center"/>
    </xf>
    <xf numFmtId="9" fontId="5" fillId="0" borderId="0" xfId="1" applyFont="1" applyAlignment="1" applyProtection="1">
      <alignment horizontal="center" vertical="center"/>
    </xf>
    <xf numFmtId="2" fontId="5" fillId="0" borderId="0" xfId="0" applyNumberFormat="1" applyFont="1" applyAlignment="1" applyProtection="1">
      <alignment horizontal="center" vertical="center"/>
    </xf>
    <xf numFmtId="0" fontId="7" fillId="0" borderId="0" xfId="0" applyFont="1" applyAlignment="1" applyProtection="1">
      <alignment horizontal="center" vertical="center"/>
    </xf>
    <xf numFmtId="0" fontId="10" fillId="0" borderId="0" xfId="0" applyFont="1" applyFill="1" applyBorder="1" applyAlignment="1" applyProtection="1">
      <alignment vertical="center"/>
    </xf>
    <xf numFmtId="0" fontId="5" fillId="0" borderId="0" xfId="0" applyFont="1" applyAlignment="1" applyProtection="1">
      <alignment vertical="center"/>
    </xf>
    <xf numFmtId="0" fontId="7" fillId="0" borderId="0" xfId="0" applyFont="1" applyAlignment="1" applyProtection="1">
      <alignment vertical="center"/>
    </xf>
    <xf numFmtId="165" fontId="5" fillId="0" borderId="0" xfId="0" applyNumberFormat="1" applyFont="1" applyAlignment="1" applyProtection="1">
      <alignment horizontal="center" vertical="center"/>
    </xf>
    <xf numFmtId="165" fontId="7" fillId="0" borderId="0" xfId="0" applyNumberFormat="1" applyFont="1" applyAlignment="1" applyProtection="1">
      <alignment horizontal="center" vertical="center"/>
    </xf>
    <xf numFmtId="165" fontId="5" fillId="0" borderId="0" xfId="0" applyNumberFormat="1" applyFont="1" applyAlignment="1" applyProtection="1">
      <alignment vertical="center"/>
    </xf>
    <xf numFmtId="9" fontId="7" fillId="0" borderId="0" xfId="1" applyFont="1" applyAlignment="1" applyProtection="1">
      <alignment horizontal="center" vertical="center"/>
    </xf>
    <xf numFmtId="165" fontId="7" fillId="0" borderId="0" xfId="0" applyNumberFormat="1" applyFont="1" applyAlignment="1" applyProtection="1">
      <alignment vertical="center"/>
    </xf>
    <xf numFmtId="0" fontId="0" fillId="0" borderId="0" xfId="0" applyFont="1" applyAlignment="1" applyProtection="1">
      <alignment vertical="center"/>
    </xf>
    <xf numFmtId="0" fontId="8" fillId="0" borderId="2" xfId="0" applyFont="1" applyBorder="1" applyAlignment="1" applyProtection="1">
      <alignment vertical="center"/>
    </xf>
    <xf numFmtId="165" fontId="0" fillId="0" borderId="0" xfId="0" applyNumberFormat="1" applyFont="1" applyAlignment="1" applyProtection="1">
      <alignment vertical="center"/>
    </xf>
    <xf numFmtId="0" fontId="0" fillId="0" borderId="0" xfId="0" applyFont="1" applyAlignment="1" applyProtection="1">
      <alignment horizontal="center" vertical="center"/>
    </xf>
    <xf numFmtId="0" fontId="8" fillId="0" borderId="0" xfId="0" applyFont="1" applyAlignment="1" applyProtection="1">
      <alignment vertical="center"/>
    </xf>
    <xf numFmtId="0" fontId="5" fillId="0" borderId="0" xfId="0" applyFont="1" applyAlignment="1" applyProtection="1">
      <alignment horizontal="left" vertical="center"/>
    </xf>
    <xf numFmtId="165" fontId="0" fillId="0" borderId="0" xfId="0" applyNumberFormat="1" applyFont="1" applyAlignment="1" applyProtection="1">
      <alignment horizontal="center" vertical="center"/>
    </xf>
    <xf numFmtId="0" fontId="9" fillId="0" borderId="0" xfId="0" applyFont="1" applyAlignment="1" applyProtection="1">
      <alignment vertical="center"/>
    </xf>
    <xf numFmtId="0" fontId="17" fillId="0" borderId="0" xfId="0" applyFont="1" applyAlignment="1" applyProtection="1">
      <alignment vertical="center"/>
    </xf>
    <xf numFmtId="1" fontId="11" fillId="0" borderId="0" xfId="0" applyNumberFormat="1" applyFont="1" applyAlignment="1" applyProtection="1">
      <alignment vertical="center"/>
    </xf>
    <xf numFmtId="0" fontId="9" fillId="0" borderId="0" xfId="0" applyFont="1" applyAlignment="1" applyProtection="1">
      <alignment vertical="center" wrapText="1"/>
    </xf>
    <xf numFmtId="0" fontId="0" fillId="0" borderId="0" xfId="0" applyFont="1" applyAlignment="1" applyProtection="1">
      <alignment vertical="center" wrapText="1"/>
    </xf>
    <xf numFmtId="0" fontId="0" fillId="0" borderId="0" xfId="0" applyFont="1" applyAlignment="1" applyProtection="1">
      <alignment horizontal="left" vertical="center"/>
    </xf>
    <xf numFmtId="0" fontId="24" fillId="0" borderId="0" xfId="0" applyFont="1" applyAlignment="1" applyProtection="1">
      <alignment vertical="center"/>
    </xf>
    <xf numFmtId="0" fontId="28" fillId="0" borderId="0" xfId="0" applyFont="1" applyAlignment="1" applyProtection="1">
      <alignment vertical="center"/>
    </xf>
    <xf numFmtId="0" fontId="29" fillId="0" borderId="0" xfId="0" applyFont="1" applyAlignment="1" applyProtection="1">
      <alignment vertical="center"/>
    </xf>
    <xf numFmtId="0" fontId="29" fillId="0" borderId="0" xfId="0" applyFont="1" applyAlignment="1" applyProtection="1">
      <alignment vertical="center" wrapText="1"/>
    </xf>
    <xf numFmtId="0" fontId="11" fillId="0" borderId="0" xfId="0" applyFont="1" applyAlignment="1" applyProtection="1">
      <alignment horizontal="left" vertical="center"/>
    </xf>
    <xf numFmtId="0" fontId="13" fillId="0" borderId="0" xfId="0" applyFont="1" applyFill="1" applyAlignment="1" applyProtection="1">
      <alignment horizontal="justify" vertical="center" wrapText="1"/>
    </xf>
    <xf numFmtId="0" fontId="9" fillId="0" borderId="0" xfId="0" applyFont="1" applyAlignment="1" applyProtection="1">
      <alignment horizontal="justify" vertical="center" wrapText="1"/>
    </xf>
    <xf numFmtId="0" fontId="29" fillId="0" borderId="0" xfId="0" applyFont="1" applyAlignment="1" applyProtection="1">
      <alignment horizontal="justify" vertical="center" wrapText="1"/>
    </xf>
    <xf numFmtId="0" fontId="0" fillId="0" borderId="0" xfId="0" applyFont="1" applyAlignment="1" applyProtection="1">
      <alignment horizontal="justify" vertical="center" wrapText="1"/>
    </xf>
    <xf numFmtId="0" fontId="18" fillId="0" borderId="0" xfId="0" applyFont="1" applyAlignment="1" applyProtection="1">
      <alignment horizontal="justify" vertical="center" wrapText="1"/>
    </xf>
    <xf numFmtId="0" fontId="1" fillId="0" borderId="0" xfId="0" applyFont="1" applyAlignment="1" applyProtection="1">
      <alignment vertical="center" wrapText="1"/>
    </xf>
    <xf numFmtId="0" fontId="8" fillId="0" borderId="2" xfId="0" applyFont="1" applyBorder="1" applyAlignment="1" applyProtection="1">
      <alignment vertical="center" wrapText="1"/>
    </xf>
    <xf numFmtId="0" fontId="28" fillId="0" borderId="0" xfId="0" applyFont="1" applyAlignment="1" applyProtection="1">
      <alignment vertical="center" wrapText="1"/>
    </xf>
    <xf numFmtId="0" fontId="29" fillId="0" borderId="0" xfId="0" applyFont="1" applyAlignment="1" applyProtection="1">
      <alignment horizontal="left" vertical="center" wrapText="1"/>
    </xf>
    <xf numFmtId="0" fontId="25" fillId="0" borderId="0" xfId="0" applyFont="1" applyAlignment="1" applyProtection="1">
      <alignment vertical="center" wrapText="1"/>
    </xf>
    <xf numFmtId="0" fontId="27" fillId="0" borderId="0" xfId="0" applyFont="1" applyAlignment="1" applyProtection="1">
      <alignment vertical="center" wrapText="1"/>
    </xf>
    <xf numFmtId="0" fontId="23" fillId="0" borderId="0" xfId="0" applyFont="1" applyAlignment="1" applyProtection="1">
      <alignment horizontal="right" vertical="center" wrapText="1"/>
    </xf>
    <xf numFmtId="0" fontId="28" fillId="0" borderId="0" xfId="0" applyFont="1" applyAlignment="1" applyProtection="1">
      <alignment horizontal="right" vertical="center" wrapText="1"/>
    </xf>
    <xf numFmtId="0" fontId="30" fillId="0" borderId="0" xfId="0" applyFont="1" applyAlignment="1" applyProtection="1">
      <alignment vertical="center" wrapText="1"/>
    </xf>
    <xf numFmtId="0" fontId="17" fillId="0" borderId="0" xfId="0" applyFont="1" applyAlignment="1" applyProtection="1">
      <alignment vertical="center" wrapText="1"/>
    </xf>
    <xf numFmtId="0" fontId="12" fillId="0" borderId="4" xfId="0" applyFont="1" applyBorder="1" applyAlignment="1" applyProtection="1">
      <alignment horizontal="right" vertical="center"/>
    </xf>
    <xf numFmtId="0" fontId="12" fillId="0" borderId="5" xfId="0" applyFont="1" applyBorder="1" applyAlignment="1" applyProtection="1">
      <alignment horizontal="right" vertical="center"/>
    </xf>
    <xf numFmtId="0" fontId="31" fillId="0" borderId="0" xfId="0" applyFont="1" applyAlignment="1" applyProtection="1">
      <alignment vertical="center" wrapText="1"/>
    </xf>
    <xf numFmtId="0" fontId="32" fillId="0" borderId="0" xfId="0" applyFont="1" applyAlignment="1" applyProtection="1">
      <alignment vertical="center" wrapText="1"/>
    </xf>
    <xf numFmtId="165" fontId="22" fillId="0" borderId="0" xfId="0" applyNumberFormat="1" applyFont="1" applyFill="1" applyBorder="1" applyAlignment="1" applyProtection="1">
      <alignment vertical="center"/>
    </xf>
    <xf numFmtId="0" fontId="0" fillId="0" borderId="6" xfId="0" applyFont="1" applyBorder="1" applyAlignment="1" applyProtection="1">
      <alignment horizontal="justify" vertical="center" wrapText="1"/>
    </xf>
    <xf numFmtId="0" fontId="0" fillId="0" borderId="7" xfId="0" applyFont="1" applyBorder="1" applyAlignment="1" applyProtection="1">
      <alignment horizontal="justify" vertical="center" wrapText="1"/>
    </xf>
    <xf numFmtId="0" fontId="9" fillId="21" borderId="0" xfId="0" applyFont="1" applyFill="1" applyAlignment="1" applyProtection="1">
      <alignment horizontal="justify" vertical="center" wrapText="1"/>
    </xf>
    <xf numFmtId="0" fontId="0" fillId="21" borderId="0" xfId="0" applyFont="1" applyFill="1" applyAlignment="1" applyProtection="1">
      <alignment horizontal="justify" vertical="center" wrapText="1"/>
    </xf>
    <xf numFmtId="0" fontId="11" fillId="0" borderId="0" xfId="0" applyFont="1" applyAlignment="1" applyProtection="1">
      <alignment vertical="center"/>
    </xf>
    <xf numFmtId="0" fontId="26" fillId="0" borderId="0" xfId="0" applyFont="1" applyAlignment="1" applyProtection="1">
      <alignment vertical="center"/>
    </xf>
    <xf numFmtId="0" fontId="15" fillId="0" borderId="6" xfId="0" applyFont="1" applyBorder="1" applyAlignment="1" applyProtection="1">
      <alignment horizontal="right" vertical="center"/>
    </xf>
    <xf numFmtId="0" fontId="15" fillId="0" borderId="7" xfId="0" applyFont="1" applyBorder="1" applyAlignment="1" applyProtection="1">
      <alignment horizontal="right" vertical="center"/>
    </xf>
    <xf numFmtId="0" fontId="18" fillId="0" borderId="0" xfId="0" applyFont="1" applyAlignment="1" applyProtection="1">
      <alignment horizontal="center" vertical="center" wrapText="1"/>
    </xf>
    <xf numFmtId="0" fontId="19" fillId="14" borderId="8" xfId="0" applyFont="1" applyFill="1" applyBorder="1" applyAlignment="1" applyProtection="1">
      <alignment vertical="center" wrapText="1"/>
    </xf>
    <xf numFmtId="0" fontId="20" fillId="0" borderId="9" xfId="0" applyFont="1" applyBorder="1" applyAlignment="1" applyProtection="1">
      <alignment vertical="center"/>
    </xf>
    <xf numFmtId="17" fontId="0" fillId="0" borderId="9" xfId="0" quotePrefix="1" applyNumberFormat="1" applyFont="1" applyBorder="1" applyAlignment="1" applyProtection="1">
      <alignment horizontal="center" vertical="center" wrapText="1"/>
    </xf>
    <xf numFmtId="0" fontId="21" fillId="0" borderId="10" xfId="0" applyFont="1" applyBorder="1" applyAlignment="1" applyProtection="1">
      <alignment horizontal="justify" vertical="center" wrapText="1"/>
    </xf>
    <xf numFmtId="0" fontId="19" fillId="9" borderId="11" xfId="0" applyFont="1" applyFill="1" applyBorder="1" applyAlignment="1" applyProtection="1">
      <alignment vertical="center" wrapText="1"/>
    </xf>
    <xf numFmtId="0" fontId="20" fillId="0" borderId="5" xfId="0" applyFont="1" applyBorder="1" applyAlignment="1" applyProtection="1">
      <alignment vertical="center"/>
    </xf>
    <xf numFmtId="0" fontId="21" fillId="0" borderId="5" xfId="0" quotePrefix="1" applyFont="1" applyBorder="1" applyAlignment="1" applyProtection="1">
      <alignment horizontal="center" vertical="center" wrapText="1"/>
    </xf>
    <xf numFmtId="0" fontId="21" fillId="0" borderId="12" xfId="0" applyFont="1" applyBorder="1" applyAlignment="1" applyProtection="1">
      <alignment horizontal="justify" vertical="center" wrapText="1"/>
    </xf>
    <xf numFmtId="0" fontId="19" fillId="10" borderId="11" xfId="0" applyFont="1" applyFill="1" applyBorder="1" applyAlignment="1" applyProtection="1">
      <alignment vertical="center" wrapText="1"/>
    </xf>
    <xf numFmtId="0" fontId="21" fillId="0" borderId="5" xfId="0" applyFont="1" applyBorder="1" applyAlignment="1" applyProtection="1">
      <alignment horizontal="center" vertical="center" wrapText="1"/>
    </xf>
    <xf numFmtId="0" fontId="19" fillId="6" borderId="13" xfId="0" applyFont="1" applyFill="1" applyBorder="1" applyAlignment="1" applyProtection="1">
      <alignment vertical="center" wrapText="1"/>
    </xf>
    <xf numFmtId="0" fontId="20" fillId="0" borderId="14" xfId="0" applyFont="1" applyBorder="1" applyAlignment="1" applyProtection="1">
      <alignment vertical="center"/>
    </xf>
    <xf numFmtId="0" fontId="21" fillId="0" borderId="14" xfId="0" applyFont="1" applyBorder="1" applyAlignment="1" applyProtection="1">
      <alignment horizontal="center" vertical="center" wrapText="1"/>
    </xf>
    <xf numFmtId="0" fontId="21" fillId="0" borderId="15" xfId="0" applyFont="1" applyBorder="1" applyAlignment="1" applyProtection="1">
      <alignment horizontal="justify" vertical="center" wrapText="1"/>
    </xf>
    <xf numFmtId="0" fontId="21" fillId="0" borderId="9" xfId="0" applyFont="1" applyBorder="1" applyAlignment="1" applyProtection="1">
      <alignment horizontal="center" vertical="center" wrapText="1"/>
    </xf>
    <xf numFmtId="0" fontId="34" fillId="0" borderId="0" xfId="0" applyFont="1" applyAlignment="1" applyProtection="1">
      <alignment vertical="center"/>
    </xf>
    <xf numFmtId="0" fontId="34" fillId="0" borderId="0" xfId="0" applyFont="1" applyAlignment="1" applyProtection="1">
      <alignment vertical="center" wrapText="1"/>
    </xf>
    <xf numFmtId="0" fontId="11" fillId="0" borderId="0" xfId="0" applyFont="1" applyAlignment="1" applyProtection="1">
      <alignment horizontal="center" vertical="center"/>
    </xf>
    <xf numFmtId="0" fontId="0" fillId="0" borderId="0" xfId="0" applyFont="1" applyAlignment="1" applyProtection="1">
      <alignment horizontal="center" vertical="center" wrapText="1"/>
    </xf>
    <xf numFmtId="0" fontId="35" fillId="0" borderId="0" xfId="0" applyFont="1" applyAlignment="1" applyProtection="1">
      <alignment vertical="center"/>
    </xf>
    <xf numFmtId="1" fontId="35" fillId="5" borderId="1" xfId="0" applyNumberFormat="1" applyFont="1" applyFill="1" applyBorder="1" applyAlignment="1" applyProtection="1">
      <alignment horizontal="center" vertical="center" wrapText="1"/>
    </xf>
    <xf numFmtId="1" fontId="35" fillId="5" borderId="0" xfId="0" applyNumberFormat="1" applyFont="1" applyFill="1" applyBorder="1" applyAlignment="1" applyProtection="1">
      <alignment horizontal="center" vertical="center" wrapText="1"/>
    </xf>
    <xf numFmtId="0" fontId="42" fillId="0" borderId="0" xfId="0" applyFont="1" applyAlignment="1" applyProtection="1">
      <alignment vertical="center"/>
    </xf>
    <xf numFmtId="0" fontId="40" fillId="0" borderId="0" xfId="0" applyFont="1" applyAlignment="1" applyProtection="1">
      <alignment vertical="center"/>
    </xf>
    <xf numFmtId="0" fontId="33" fillId="0" borderId="0" xfId="0" applyFont="1" applyBorder="1" applyAlignment="1" applyProtection="1">
      <alignment vertical="center"/>
    </xf>
    <xf numFmtId="0" fontId="26" fillId="0" borderId="0" xfId="0" applyFont="1" applyBorder="1" applyAlignment="1" applyProtection="1">
      <alignment vertical="center"/>
    </xf>
    <xf numFmtId="0" fontId="27" fillId="0" borderId="0" xfId="0" applyFont="1" applyBorder="1" applyAlignment="1" applyProtection="1">
      <alignment vertical="center"/>
    </xf>
    <xf numFmtId="0" fontId="35" fillId="5" borderId="17" xfId="0" applyFont="1" applyFill="1" applyBorder="1" applyAlignment="1" applyProtection="1">
      <alignment vertical="center" wrapText="1"/>
    </xf>
    <xf numFmtId="0" fontId="35" fillId="5" borderId="17" xfId="0" applyFont="1" applyFill="1" applyBorder="1" applyAlignment="1" applyProtection="1">
      <alignment vertical="center"/>
    </xf>
    <xf numFmtId="0" fontId="36" fillId="4" borderId="16" xfId="0" applyFont="1" applyFill="1" applyBorder="1" applyAlignment="1" applyProtection="1">
      <alignment horizontal="center" vertical="center" wrapText="1"/>
    </xf>
    <xf numFmtId="0" fontId="42" fillId="0" borderId="16" xfId="0" applyFont="1" applyFill="1" applyBorder="1" applyAlignment="1" applyProtection="1">
      <alignment vertical="center" wrapText="1"/>
    </xf>
    <xf numFmtId="0" fontId="36" fillId="0" borderId="16" xfId="0" applyFont="1" applyFill="1" applyBorder="1" applyAlignment="1" applyProtection="1">
      <alignment vertical="center" wrapText="1"/>
    </xf>
    <xf numFmtId="0" fontId="48" fillId="0" borderId="16" xfId="0" applyFont="1" applyFill="1" applyBorder="1" applyAlignment="1" applyProtection="1">
      <alignment vertical="center" wrapText="1"/>
    </xf>
    <xf numFmtId="0" fontId="8" fillId="0" borderId="16" xfId="0" applyFont="1" applyFill="1" applyBorder="1" applyAlignment="1" applyProtection="1">
      <alignment horizontal="center" vertical="center" wrapText="1"/>
    </xf>
    <xf numFmtId="0" fontId="36" fillId="2" borderId="16" xfId="0" applyFont="1" applyFill="1" applyBorder="1" applyAlignment="1" applyProtection="1">
      <alignment vertical="center" wrapText="1"/>
    </xf>
    <xf numFmtId="0" fontId="36" fillId="5" borderId="16" xfId="0" applyFont="1" applyFill="1" applyBorder="1" applyAlignment="1" applyProtection="1">
      <alignment vertical="center" wrapText="1"/>
    </xf>
    <xf numFmtId="0" fontId="36" fillId="0" borderId="16" xfId="0" applyFont="1" applyFill="1" applyBorder="1" applyAlignment="1" applyProtection="1">
      <alignment horizontal="left" vertical="center" wrapText="1"/>
    </xf>
    <xf numFmtId="0" fontId="48" fillId="5" borderId="16" xfId="0" applyFont="1" applyFill="1" applyBorder="1" applyAlignment="1" applyProtection="1">
      <alignment vertical="center" wrapText="1"/>
    </xf>
    <xf numFmtId="0" fontId="36" fillId="7" borderId="16" xfId="0" applyFont="1" applyFill="1" applyBorder="1" applyAlignment="1" applyProtection="1">
      <alignment horizontal="center" vertical="center" wrapText="1"/>
    </xf>
    <xf numFmtId="0" fontId="36" fillId="8" borderId="16" xfId="0" applyFont="1" applyFill="1" applyBorder="1" applyAlignment="1" applyProtection="1">
      <alignment horizontal="center" vertical="center" wrapText="1"/>
    </xf>
    <xf numFmtId="0" fontId="36" fillId="9" borderId="16" xfId="0" applyFont="1" applyFill="1" applyBorder="1" applyAlignment="1" applyProtection="1">
      <alignment horizontal="center" vertical="center" wrapText="1"/>
    </xf>
    <xf numFmtId="0" fontId="36" fillId="10" borderId="16" xfId="0" applyFont="1" applyFill="1" applyBorder="1" applyAlignment="1" applyProtection="1">
      <alignment horizontal="center" vertical="center" wrapText="1"/>
    </xf>
    <xf numFmtId="0" fontId="36" fillId="5" borderId="16" xfId="0" applyFont="1" applyFill="1" applyBorder="1" applyAlignment="1" applyProtection="1">
      <alignment horizontal="center" vertical="center" wrapText="1"/>
    </xf>
    <xf numFmtId="0" fontId="36" fillId="6" borderId="17" xfId="0" applyFont="1" applyFill="1" applyBorder="1" applyAlignment="1" applyProtection="1">
      <alignment horizontal="center" vertical="center"/>
    </xf>
    <xf numFmtId="0" fontId="35" fillId="0" borderId="0" xfId="0" applyFont="1" applyAlignment="1" applyProtection="1">
      <alignment horizontal="center" vertical="center"/>
    </xf>
    <xf numFmtId="0" fontId="35" fillId="0" borderId="0" xfId="0" applyFont="1" applyAlignment="1" applyProtection="1">
      <alignment horizontal="left" vertical="center"/>
    </xf>
    <xf numFmtId="0" fontId="40" fillId="0" borderId="0" xfId="0" applyFont="1" applyAlignment="1" applyProtection="1">
      <alignment horizontal="left" vertical="center"/>
    </xf>
    <xf numFmtId="0" fontId="36" fillId="15" borderId="17" xfId="0" applyFont="1" applyFill="1" applyBorder="1" applyAlignment="1" applyProtection="1">
      <alignment horizontal="center" vertical="center"/>
    </xf>
    <xf numFmtId="0" fontId="39" fillId="0" borderId="0" xfId="0" applyFont="1" applyAlignment="1" applyProtection="1">
      <alignment horizontal="center" vertical="center"/>
    </xf>
    <xf numFmtId="0" fontId="39" fillId="0" borderId="0" xfId="0" applyFont="1" applyAlignment="1" applyProtection="1">
      <alignment horizontal="left" vertical="center"/>
    </xf>
    <xf numFmtId="0" fontId="39" fillId="0" borderId="0" xfId="0" applyFont="1" applyAlignment="1" applyProtection="1">
      <alignment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165" fontId="0" fillId="0" borderId="0" xfId="0" applyNumberFormat="1" applyFont="1" applyFill="1" applyAlignment="1" applyProtection="1">
      <alignment horizontal="center" vertical="center"/>
    </xf>
    <xf numFmtId="165" fontId="0" fillId="0" borderId="0" xfId="1" applyNumberFormat="1" applyFont="1" applyFill="1" applyAlignment="1" applyProtection="1">
      <alignment horizontal="center" vertical="center"/>
    </xf>
    <xf numFmtId="165" fontId="0" fillId="0" borderId="0" xfId="1" applyNumberFormat="1" applyFont="1" applyAlignment="1" applyProtection="1">
      <alignment horizontal="center" vertical="center"/>
    </xf>
    <xf numFmtId="9" fontId="0" fillId="0" borderId="0" xfId="1" applyFont="1" applyAlignment="1" applyProtection="1">
      <alignment horizontal="center" vertical="center"/>
    </xf>
    <xf numFmtId="0" fontId="35" fillId="0" borderId="0" xfId="0" applyFont="1" applyBorder="1" applyAlignment="1" applyProtection="1">
      <alignment vertical="center"/>
    </xf>
    <xf numFmtId="0" fontId="36" fillId="15" borderId="17" xfId="0" applyFont="1" applyFill="1" applyBorder="1" applyAlignment="1" applyProtection="1">
      <alignment horizontal="center" vertical="center" wrapText="1"/>
    </xf>
    <xf numFmtId="1" fontId="35" fillId="5" borderId="17" xfId="0" applyNumberFormat="1" applyFont="1" applyFill="1" applyBorder="1" applyAlignment="1" applyProtection="1">
      <alignment horizontal="center" vertical="center" wrapText="1"/>
      <protection locked="0"/>
    </xf>
    <xf numFmtId="0" fontId="35" fillId="0" borderId="0" xfId="0" applyFont="1" applyBorder="1" applyAlignment="1" applyProtection="1">
      <alignment horizontal="center" vertical="center"/>
    </xf>
    <xf numFmtId="0" fontId="39" fillId="0" borderId="0" xfId="0" applyFont="1" applyBorder="1" applyAlignment="1" applyProtection="1">
      <alignment horizontal="center" vertical="center"/>
    </xf>
    <xf numFmtId="0" fontId="39" fillId="0" borderId="0" xfId="0" applyFont="1" applyBorder="1" applyAlignment="1" applyProtection="1">
      <alignment horizontal="left" vertical="center"/>
    </xf>
    <xf numFmtId="0" fontId="39" fillId="0" borderId="0" xfId="0" applyFont="1" applyBorder="1" applyAlignment="1" applyProtection="1">
      <alignment vertical="center"/>
    </xf>
    <xf numFmtId="0" fontId="36" fillId="6" borderId="17" xfId="0" applyFont="1" applyFill="1" applyBorder="1" applyAlignment="1" applyProtection="1">
      <alignment horizontal="center" vertical="center" wrapText="1"/>
    </xf>
    <xf numFmtId="1" fontId="35" fillId="5" borderId="3" xfId="0" applyNumberFormat="1" applyFont="1" applyFill="1" applyBorder="1" applyAlignment="1" applyProtection="1">
      <alignment horizontal="center" vertical="center" wrapText="1"/>
    </xf>
    <xf numFmtId="0" fontId="35" fillId="0" borderId="0" xfId="0" applyFont="1" applyBorder="1" applyAlignment="1" applyProtection="1">
      <alignment horizontal="left" vertical="center"/>
    </xf>
    <xf numFmtId="0" fontId="36" fillId="7" borderId="17" xfId="0" applyFont="1" applyFill="1" applyBorder="1" applyAlignment="1" applyProtection="1">
      <alignment horizontal="center" vertical="center" wrapText="1"/>
    </xf>
    <xf numFmtId="0" fontId="36" fillId="8" borderId="17" xfId="0" applyFont="1" applyFill="1" applyBorder="1" applyAlignment="1" applyProtection="1">
      <alignment horizontal="center" vertical="center" wrapText="1"/>
    </xf>
    <xf numFmtId="0" fontId="36" fillId="9" borderId="17" xfId="0" applyFont="1" applyFill="1" applyBorder="1" applyAlignment="1" applyProtection="1">
      <alignment horizontal="center" vertical="center" wrapText="1"/>
    </xf>
    <xf numFmtId="0" fontId="36" fillId="10" borderId="17" xfId="0" applyFont="1" applyFill="1" applyBorder="1" applyAlignment="1" applyProtection="1">
      <alignment horizontal="center" vertical="center" wrapText="1"/>
    </xf>
    <xf numFmtId="0" fontId="50" fillId="0" borderId="0" xfId="0" applyFont="1" applyBorder="1" applyAlignment="1" applyProtection="1">
      <alignment vertical="center"/>
    </xf>
    <xf numFmtId="0" fontId="29" fillId="0" borderId="0" xfId="0" applyFont="1" applyAlignment="1" applyProtection="1">
      <alignment horizontal="center" vertical="center"/>
    </xf>
    <xf numFmtId="0" fontId="29" fillId="0" borderId="0" xfId="0" applyFont="1" applyAlignment="1" applyProtection="1">
      <alignment horizontal="left" vertical="center"/>
    </xf>
    <xf numFmtId="0" fontId="29" fillId="0" borderId="0" xfId="0" applyFont="1" applyBorder="1" applyAlignment="1" applyProtection="1">
      <alignment vertical="center"/>
    </xf>
    <xf numFmtId="0" fontId="28" fillId="5" borderId="0" xfId="0" applyFont="1" applyFill="1" applyBorder="1" applyAlignment="1" applyProtection="1">
      <alignment horizontal="center" vertical="center" wrapText="1"/>
    </xf>
    <xf numFmtId="0" fontId="29" fillId="5" borderId="0" xfId="0" applyFont="1" applyFill="1" applyBorder="1" applyAlignment="1" applyProtection="1">
      <alignment horizontal="left" vertical="center" wrapText="1"/>
    </xf>
    <xf numFmtId="1" fontId="29" fillId="5" borderId="0" xfId="0" applyNumberFormat="1" applyFont="1" applyFill="1" applyBorder="1" applyAlignment="1" applyProtection="1">
      <alignment horizontal="center" vertical="center" wrapText="1"/>
    </xf>
    <xf numFmtId="0" fontId="29" fillId="0" borderId="0" xfId="0" applyFont="1" applyBorder="1" applyAlignment="1" applyProtection="1">
      <alignment horizontal="center" vertical="center"/>
    </xf>
    <xf numFmtId="0" fontId="29" fillId="0" borderId="0" xfId="0" applyFont="1" applyBorder="1" applyAlignment="1" applyProtection="1">
      <alignment horizontal="left" vertical="center"/>
    </xf>
    <xf numFmtId="0" fontId="29" fillId="5" borderId="0" xfId="0" applyFont="1" applyFill="1" applyBorder="1" applyAlignment="1" applyProtection="1">
      <alignment horizontal="center" vertical="center" wrapText="1"/>
    </xf>
    <xf numFmtId="0" fontId="29" fillId="0" borderId="0" xfId="0" applyFont="1" applyAlignment="1" applyProtection="1">
      <alignment horizontal="center" vertical="center" wrapText="1"/>
    </xf>
    <xf numFmtId="0" fontId="35" fillId="0" borderId="0" xfId="0" applyFont="1" applyAlignment="1" applyProtection="1">
      <alignment horizontal="center" vertical="center" wrapText="1"/>
    </xf>
    <xf numFmtId="0" fontId="39" fillId="0" borderId="0" xfId="0" applyFont="1" applyAlignment="1" applyProtection="1">
      <alignment horizontal="center" vertical="center" wrapText="1"/>
    </xf>
    <xf numFmtId="0" fontId="39" fillId="0" borderId="0" xfId="0" applyFont="1" applyBorder="1" applyAlignment="1" applyProtection="1">
      <alignment horizontal="center" vertical="center" wrapText="1"/>
    </xf>
    <xf numFmtId="0" fontId="35" fillId="0" borderId="0" xfId="0" applyFont="1" applyBorder="1" applyAlignment="1" applyProtection="1">
      <alignment horizontal="center" vertical="center" wrapText="1"/>
    </xf>
    <xf numFmtId="0" fontId="29" fillId="0" borderId="0" xfId="0" applyFont="1" applyBorder="1" applyAlignment="1" applyProtection="1">
      <alignment horizontal="center" vertical="center" wrapText="1"/>
    </xf>
    <xf numFmtId="0" fontId="11" fillId="0" borderId="0" xfId="0" applyFont="1" applyAlignment="1" applyProtection="1">
      <alignment horizontal="center" vertical="center" wrapText="1"/>
    </xf>
    <xf numFmtId="0" fontId="5" fillId="0" borderId="0" xfId="0" applyFont="1" applyAlignment="1" applyProtection="1">
      <alignment horizontal="center" vertical="center" wrapText="1"/>
    </xf>
    <xf numFmtId="9" fontId="35" fillId="5" borderId="16" xfId="1" applyFont="1" applyFill="1" applyBorder="1" applyAlignment="1" applyProtection="1">
      <alignment horizontal="left" vertical="center" wrapText="1"/>
    </xf>
    <xf numFmtId="10" fontId="46" fillId="16" borderId="16" xfId="1" applyNumberFormat="1" applyFont="1" applyFill="1" applyBorder="1" applyAlignment="1" applyProtection="1">
      <alignment horizontal="left" vertical="center" wrapText="1"/>
      <protection hidden="1"/>
    </xf>
    <xf numFmtId="9" fontId="46" fillId="16" borderId="16" xfId="1" applyNumberFormat="1" applyFont="1" applyFill="1" applyBorder="1" applyAlignment="1" applyProtection="1">
      <alignment horizontal="left" vertical="center" wrapText="1"/>
      <protection hidden="1"/>
    </xf>
    <xf numFmtId="0" fontId="35" fillId="0" borderId="16" xfId="0" applyFont="1" applyBorder="1" applyAlignment="1" applyProtection="1">
      <alignment horizontal="left" vertical="center"/>
      <protection locked="0"/>
    </xf>
    <xf numFmtId="1" fontId="8" fillId="5" borderId="16" xfId="0" applyNumberFormat="1" applyFont="1" applyFill="1" applyBorder="1" applyAlignment="1" applyProtection="1">
      <alignment horizontal="center" vertical="center" wrapText="1"/>
      <protection locked="0"/>
    </xf>
    <xf numFmtId="1" fontId="8" fillId="5" borderId="16" xfId="0" applyNumberFormat="1" applyFont="1" applyFill="1" applyBorder="1" applyAlignment="1" applyProtection="1">
      <alignment horizontal="center" vertical="center" wrapText="1"/>
    </xf>
    <xf numFmtId="9" fontId="0" fillId="3" borderId="17" xfId="0" applyNumberFormat="1" applyFont="1" applyFill="1" applyBorder="1" applyAlignment="1" applyProtection="1">
      <alignment horizontal="center" vertical="center" wrapText="1"/>
      <protection hidden="1"/>
    </xf>
    <xf numFmtId="1" fontId="0" fillId="3" borderId="17" xfId="1" applyNumberFormat="1" applyFont="1" applyFill="1" applyBorder="1" applyAlignment="1" applyProtection="1">
      <alignment horizontal="center" vertical="center" wrapText="1"/>
    </xf>
    <xf numFmtId="9" fontId="0" fillId="3" borderId="17" xfId="0" applyNumberFormat="1" applyFont="1" applyFill="1" applyBorder="1" applyAlignment="1" applyProtection="1">
      <alignment horizontal="center" vertical="center" wrapText="1"/>
      <protection locked="0"/>
    </xf>
    <xf numFmtId="9" fontId="0" fillId="3" borderId="17" xfId="1" applyFont="1" applyFill="1" applyBorder="1" applyAlignment="1" applyProtection="1">
      <alignment horizontal="center" vertical="center" wrapText="1"/>
      <protection hidden="1"/>
    </xf>
    <xf numFmtId="165" fontId="0" fillId="3" borderId="17" xfId="0" applyNumberFormat="1" applyFont="1" applyFill="1" applyBorder="1" applyAlignment="1" applyProtection="1">
      <alignment horizontal="left" vertical="top" wrapText="1"/>
      <protection locked="0"/>
    </xf>
    <xf numFmtId="0" fontId="8" fillId="0" borderId="17" xfId="0" applyFont="1" applyFill="1" applyBorder="1" applyAlignment="1" applyProtection="1">
      <alignment horizontal="center" vertical="center" wrapText="1"/>
    </xf>
    <xf numFmtId="0" fontId="0" fillId="3" borderId="17" xfId="0" applyFont="1" applyFill="1" applyBorder="1" applyAlignment="1" applyProtection="1">
      <alignment horizontal="center" vertical="center" wrapText="1"/>
    </xf>
    <xf numFmtId="165" fontId="0" fillId="3" borderId="17" xfId="0" applyNumberFormat="1" applyFont="1" applyFill="1" applyBorder="1" applyAlignment="1" applyProtection="1">
      <alignment horizontal="center" vertical="center" wrapText="1"/>
      <protection hidden="1"/>
    </xf>
    <xf numFmtId="9" fontId="8" fillId="3" borderId="17" xfId="1" applyNumberFormat="1" applyFont="1" applyFill="1" applyBorder="1" applyAlignment="1" applyProtection="1">
      <alignment horizontal="center" vertical="center" wrapText="1"/>
      <protection hidden="1"/>
    </xf>
    <xf numFmtId="0" fontId="35" fillId="0" borderId="0" xfId="0" applyFont="1" applyFill="1" applyBorder="1" applyAlignment="1" applyProtection="1">
      <alignment horizontal="center" vertical="center"/>
    </xf>
    <xf numFmtId="0" fontId="42" fillId="0" borderId="17" xfId="0" applyFont="1" applyFill="1" applyBorder="1" applyAlignment="1" applyProtection="1">
      <alignment vertical="center" wrapText="1"/>
    </xf>
    <xf numFmtId="0" fontId="36" fillId="0" borderId="17" xfId="0" applyFont="1" applyFill="1" applyBorder="1" applyAlignment="1" applyProtection="1">
      <alignment vertical="center" wrapText="1"/>
    </xf>
    <xf numFmtId="0" fontId="48" fillId="0" borderId="17" xfId="0" applyFont="1" applyFill="1" applyBorder="1" applyAlignment="1" applyProtection="1">
      <alignment vertical="center" wrapText="1"/>
    </xf>
    <xf numFmtId="0" fontId="36" fillId="2" borderId="17" xfId="0" applyFont="1" applyFill="1" applyBorder="1" applyAlignment="1" applyProtection="1">
      <alignment vertical="center" wrapText="1"/>
    </xf>
    <xf numFmtId="0" fontId="36" fillId="5" borderId="17" xfId="0" applyFont="1" applyFill="1" applyBorder="1" applyAlignment="1" applyProtection="1">
      <alignment vertical="center" wrapText="1"/>
    </xf>
    <xf numFmtId="0" fontId="36" fillId="0" borderId="17" xfId="0" applyFont="1" applyFill="1" applyBorder="1" applyAlignment="1" applyProtection="1">
      <alignment horizontal="left" vertical="center" wrapText="1"/>
    </xf>
    <xf numFmtId="0" fontId="48" fillId="5" borderId="17" xfId="0" applyFont="1" applyFill="1" applyBorder="1" applyAlignment="1" applyProtection="1">
      <alignment vertical="center" wrapText="1"/>
    </xf>
    <xf numFmtId="0" fontId="36" fillId="4" borderId="17" xfId="0" applyFont="1" applyFill="1" applyBorder="1" applyAlignment="1" applyProtection="1">
      <alignment horizontal="center" vertical="center" wrapText="1"/>
    </xf>
    <xf numFmtId="0" fontId="36" fillId="0" borderId="0" xfId="0" applyFont="1" applyAlignment="1" applyProtection="1">
      <alignment vertical="center"/>
    </xf>
    <xf numFmtId="165" fontId="36" fillId="4" borderId="17" xfId="0" applyNumberFormat="1" applyFont="1" applyFill="1" applyBorder="1" applyAlignment="1" applyProtection="1">
      <alignment horizontal="center" vertical="center" wrapText="1"/>
    </xf>
    <xf numFmtId="9" fontId="36" fillId="4" borderId="17" xfId="1" applyFont="1" applyFill="1" applyBorder="1" applyAlignment="1" applyProtection="1">
      <alignment horizontal="center" vertical="center" wrapText="1"/>
    </xf>
    <xf numFmtId="0" fontId="0" fillId="21" borderId="17" xfId="0" applyFont="1" applyFill="1" applyBorder="1" applyAlignment="1" applyProtection="1">
      <alignment horizontal="left" vertical="center"/>
      <protection locked="0"/>
    </xf>
    <xf numFmtId="0" fontId="35" fillId="0" borderId="0" xfId="0" applyFont="1" applyFill="1" applyAlignment="1" applyProtection="1">
      <alignment horizontal="center" vertical="center"/>
    </xf>
    <xf numFmtId="0" fontId="35" fillId="0" borderId="17" xfId="0" applyFont="1" applyFill="1" applyBorder="1" applyAlignment="1" applyProtection="1">
      <alignment vertical="center" wrapText="1"/>
    </xf>
    <xf numFmtId="0" fontId="35" fillId="0" borderId="17" xfId="0" applyFont="1" applyBorder="1" applyAlignment="1" applyProtection="1">
      <alignment vertical="center" wrapText="1"/>
    </xf>
    <xf numFmtId="0" fontId="6" fillId="22" borderId="17" xfId="0" applyFont="1" applyFill="1" applyBorder="1" applyAlignment="1" applyProtection="1">
      <alignment horizontal="right" vertical="center" wrapText="1"/>
    </xf>
    <xf numFmtId="0" fontId="44" fillId="0" borderId="17" xfId="0" applyFont="1" applyFill="1" applyBorder="1" applyAlignment="1" applyProtection="1">
      <alignment vertical="center" wrapText="1"/>
    </xf>
    <xf numFmtId="0" fontId="0" fillId="0" borderId="0" xfId="0" applyFont="1" applyAlignment="1" applyProtection="1">
      <alignment horizontal="left" vertical="center" wrapText="1"/>
    </xf>
    <xf numFmtId="0" fontId="11" fillId="0" borderId="0" xfId="0" applyFont="1" applyAlignment="1" applyProtection="1">
      <alignment horizontal="left" vertical="center" wrapText="1"/>
    </xf>
    <xf numFmtId="0" fontId="0" fillId="0" borderId="2" xfId="0" applyFont="1" applyBorder="1" applyAlignment="1" applyProtection="1">
      <alignment horizontal="justify" vertical="center" wrapText="1"/>
    </xf>
    <xf numFmtId="0" fontId="16" fillId="0" borderId="2" xfId="0" applyFont="1" applyBorder="1" applyAlignment="1" applyProtection="1">
      <alignment horizontal="justify" vertical="center" wrapText="1"/>
    </xf>
    <xf numFmtId="0" fontId="29" fillId="0" borderId="0" xfId="0" applyFont="1" applyAlignment="1" applyProtection="1">
      <alignment horizontal="left" vertical="center" wrapText="1"/>
    </xf>
    <xf numFmtId="0" fontId="0" fillId="0" borderId="2" xfId="0" applyFont="1" applyBorder="1" applyAlignment="1" applyProtection="1">
      <alignment horizontal="left" vertical="center" wrapText="1"/>
    </xf>
    <xf numFmtId="0" fontId="1" fillId="0" borderId="2" xfId="0" applyFont="1" applyBorder="1" applyAlignment="1" applyProtection="1">
      <alignment horizontal="left" vertical="center" wrapText="1"/>
    </xf>
    <xf numFmtId="0" fontId="0" fillId="0" borderId="5" xfId="0" applyFont="1" applyBorder="1" applyAlignment="1" applyProtection="1">
      <alignment horizontal="justify" vertical="center" wrapText="1"/>
    </xf>
    <xf numFmtId="0" fontId="13" fillId="13" borderId="0" xfId="0" applyFont="1" applyFill="1" applyAlignment="1" applyProtection="1">
      <alignment horizontal="left" vertical="center"/>
    </xf>
    <xf numFmtId="0" fontId="8" fillId="3" borderId="0" xfId="0" applyFont="1" applyFill="1" applyAlignment="1" applyProtection="1">
      <alignment horizontal="left" vertical="center" wrapText="1"/>
    </xf>
    <xf numFmtId="0" fontId="14" fillId="21" borderId="0" xfId="0" applyFont="1" applyFill="1" applyAlignment="1" applyProtection="1">
      <alignment horizontal="left" vertical="center"/>
    </xf>
    <xf numFmtId="0" fontId="0" fillId="0" borderId="0" xfId="0" applyFont="1" applyAlignment="1" applyProtection="1">
      <alignment horizontal="left" vertical="center"/>
    </xf>
    <xf numFmtId="0" fontId="11" fillId="0" borderId="2" xfId="0" applyFont="1" applyBorder="1" applyAlignment="1" applyProtection="1">
      <alignment horizontal="justify" vertical="center" wrapText="1"/>
    </xf>
    <xf numFmtId="0" fontId="0" fillId="0" borderId="4" xfId="0" applyFont="1" applyBorder="1" applyAlignment="1" applyProtection="1">
      <alignment horizontal="justify" vertical="center" wrapText="1"/>
    </xf>
    <xf numFmtId="0" fontId="35" fillId="5" borderId="18" xfId="0" applyFont="1" applyFill="1" applyBorder="1" applyAlignment="1" applyProtection="1">
      <alignment horizontal="left" vertical="center" wrapText="1"/>
    </xf>
    <xf numFmtId="0" fontId="35" fillId="5" borderId="19" xfId="0" applyFont="1" applyFill="1" applyBorder="1" applyAlignment="1" applyProtection="1">
      <alignment horizontal="left" vertical="center" wrapText="1"/>
    </xf>
    <xf numFmtId="0" fontId="35" fillId="5" borderId="20" xfId="0" applyFont="1" applyFill="1" applyBorder="1" applyAlignment="1" applyProtection="1">
      <alignment horizontal="left" vertical="center" wrapText="1"/>
    </xf>
    <xf numFmtId="0" fontId="36" fillId="0" borderId="0" xfId="0" applyFont="1" applyAlignment="1" applyProtection="1">
      <alignment horizontal="left" vertical="center"/>
    </xf>
    <xf numFmtId="0" fontId="8" fillId="0" borderId="16" xfId="0" applyFont="1" applyFill="1" applyBorder="1" applyAlignment="1" applyProtection="1">
      <alignment horizontal="center" vertical="center" wrapText="1"/>
    </xf>
    <xf numFmtId="0" fontId="49" fillId="0" borderId="0" xfId="0" applyFont="1" applyAlignment="1" applyProtection="1">
      <alignment horizontal="left" vertical="center"/>
    </xf>
    <xf numFmtId="0" fontId="36" fillId="5" borderId="0" xfId="0" applyFont="1" applyFill="1" applyBorder="1" applyAlignment="1" applyProtection="1">
      <alignment horizontal="left" vertical="center"/>
    </xf>
    <xf numFmtId="0" fontId="8" fillId="0" borderId="17" xfId="0" applyFont="1" applyFill="1" applyBorder="1" applyAlignment="1" applyProtection="1">
      <alignment horizontal="center" vertical="center" wrapText="1"/>
    </xf>
    <xf numFmtId="0" fontId="0" fillId="3" borderId="17" xfId="0" applyFont="1" applyFill="1" applyBorder="1" applyAlignment="1" applyProtection="1">
      <alignment horizontal="center" vertical="center" wrapText="1"/>
    </xf>
    <xf numFmtId="165" fontId="0" fillId="3" borderId="17" xfId="0" applyNumberFormat="1" applyFont="1" applyFill="1" applyBorder="1" applyAlignment="1" applyProtection="1">
      <alignment horizontal="center" vertical="center" wrapText="1"/>
      <protection hidden="1"/>
    </xf>
    <xf numFmtId="0" fontId="8" fillId="0" borderId="17" xfId="0" applyFont="1" applyFill="1" applyBorder="1" applyAlignment="1" applyProtection="1">
      <alignment horizontal="left" vertical="center" wrapText="1"/>
    </xf>
    <xf numFmtId="0" fontId="35" fillId="0" borderId="0" xfId="0" applyFont="1" applyProtection="1"/>
    <xf numFmtId="0" fontId="40" fillId="0" borderId="0" xfId="0" applyFont="1" applyProtection="1"/>
    <xf numFmtId="0" fontId="35" fillId="5" borderId="0" xfId="0" applyFont="1" applyFill="1" applyBorder="1" applyAlignment="1" applyProtection="1">
      <alignment horizontal="left" vertical="center" wrapText="1"/>
    </xf>
    <xf numFmtId="0" fontId="35" fillId="5" borderId="0" xfId="0" applyFont="1" applyFill="1" applyBorder="1" applyAlignment="1" applyProtection="1">
      <alignment horizontal="center" vertical="center" wrapText="1"/>
    </xf>
    <xf numFmtId="0" fontId="42" fillId="0" borderId="0" xfId="0" applyFont="1" applyProtection="1"/>
    <xf numFmtId="0" fontId="29" fillId="0" borderId="0" xfId="0" applyFont="1" applyProtection="1"/>
    <xf numFmtId="0" fontId="29" fillId="0" borderId="0" xfId="0" applyFont="1" applyBorder="1" applyProtection="1"/>
    <xf numFmtId="0" fontId="36" fillId="0" borderId="0" xfId="0" applyFont="1" applyProtection="1"/>
    <xf numFmtId="0" fontId="36" fillId="0" borderId="0" xfId="0" applyFont="1" applyAlignment="1" applyProtection="1">
      <alignment horizontal="center" vertical="center"/>
    </xf>
    <xf numFmtId="0" fontId="35" fillId="0" borderId="0" xfId="0" applyFont="1" applyAlignment="1" applyProtection="1">
      <alignment vertical="center" wrapText="1"/>
    </xf>
    <xf numFmtId="0" fontId="29" fillId="0" borderId="0" xfId="0" applyFont="1" applyBorder="1" applyAlignment="1" applyProtection="1">
      <alignment vertical="center" wrapText="1"/>
    </xf>
    <xf numFmtId="0" fontId="42" fillId="0" borderId="0" xfId="0" applyFont="1" applyAlignment="1" applyProtection="1">
      <alignment vertical="center" wrapText="1"/>
    </xf>
    <xf numFmtId="0" fontId="9" fillId="0" borderId="0" xfId="0" applyFont="1" applyBorder="1" applyAlignment="1" applyProtection="1">
      <alignment vertical="center"/>
    </xf>
    <xf numFmtId="0" fontId="35" fillId="5" borderId="17" xfId="0" applyFont="1" applyFill="1" applyBorder="1" applyAlignment="1" applyProtection="1">
      <alignment horizontal="left" vertical="center" wrapText="1"/>
    </xf>
    <xf numFmtId="0" fontId="36" fillId="5" borderId="17" xfId="0" applyFont="1" applyFill="1" applyBorder="1" applyAlignment="1" applyProtection="1">
      <alignment horizontal="center" vertical="center" wrapText="1"/>
    </xf>
    <xf numFmtId="0" fontId="36" fillId="0" borderId="17" xfId="0" applyFont="1" applyFill="1" applyBorder="1" applyAlignment="1" applyProtection="1">
      <alignment horizontal="center" vertical="center" wrapText="1"/>
    </xf>
    <xf numFmtId="0" fontId="36" fillId="2" borderId="17" xfId="0" applyFont="1" applyFill="1" applyBorder="1" applyAlignment="1" applyProtection="1">
      <alignment horizontal="left" vertical="center" wrapText="1"/>
    </xf>
    <xf numFmtId="1" fontId="35" fillId="5" borderId="17" xfId="0" applyNumberFormat="1" applyFont="1" applyFill="1" applyBorder="1" applyAlignment="1" applyProtection="1">
      <alignment horizontal="center" vertical="center" wrapText="1"/>
    </xf>
    <xf numFmtId="9" fontId="35" fillId="5" borderId="17" xfId="1" applyFont="1" applyFill="1" applyBorder="1" applyAlignment="1" applyProtection="1">
      <alignment horizontal="center" vertical="center" wrapText="1"/>
    </xf>
    <xf numFmtId="10" fontId="46" fillId="16" borderId="17" xfId="1" applyNumberFormat="1" applyFont="1" applyFill="1" applyBorder="1" applyAlignment="1" applyProtection="1">
      <alignment horizontal="center" vertical="center" wrapText="1"/>
      <protection hidden="1"/>
    </xf>
    <xf numFmtId="9" fontId="46" fillId="16" borderId="17" xfId="1" applyNumberFormat="1" applyFont="1" applyFill="1" applyBorder="1" applyAlignment="1" applyProtection="1">
      <alignment horizontal="center" vertical="center" wrapText="1"/>
      <protection hidden="1"/>
    </xf>
    <xf numFmtId="0" fontId="36" fillId="8" borderId="17" xfId="0" applyFont="1" applyFill="1" applyBorder="1" applyAlignment="1" applyProtection="1">
      <alignment vertical="center" wrapText="1"/>
    </xf>
    <xf numFmtId="0" fontId="36" fillId="5" borderId="17" xfId="0" applyFont="1" applyFill="1" applyBorder="1" applyAlignment="1" applyProtection="1">
      <alignment horizontal="left" vertical="center" wrapText="1"/>
    </xf>
    <xf numFmtId="0" fontId="36" fillId="8" borderId="17" xfId="0"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0" fontId="48" fillId="0" borderId="17" xfId="0" applyFont="1" applyBorder="1" applyAlignment="1" applyProtection="1">
      <alignment horizontal="center" vertical="center" wrapText="1"/>
    </xf>
    <xf numFmtId="0" fontId="48" fillId="0" borderId="17" xfId="0" applyFont="1" applyBorder="1" applyAlignment="1" applyProtection="1">
      <alignment horizontal="left" vertical="center" wrapText="1"/>
    </xf>
    <xf numFmtId="0" fontId="36" fillId="0" borderId="17" xfId="0" applyFont="1" applyFill="1" applyBorder="1" applyAlignment="1" applyProtection="1">
      <alignment horizontal="center" vertical="center" wrapText="1"/>
    </xf>
    <xf numFmtId="0" fontId="55" fillId="0" borderId="0" xfId="0" applyFont="1" applyBorder="1" applyAlignment="1" applyProtection="1">
      <alignment vertical="center"/>
    </xf>
    <xf numFmtId="0" fontId="36" fillId="2" borderId="17" xfId="0" applyFont="1" applyFill="1" applyBorder="1" applyAlignment="1" applyProtection="1">
      <alignment horizontal="justify" vertical="center" wrapText="1"/>
    </xf>
    <xf numFmtId="0" fontId="36" fillId="0" borderId="17" xfId="0" applyFont="1" applyFill="1" applyBorder="1" applyAlignment="1" applyProtection="1">
      <alignment horizontal="justify" vertical="center" wrapText="1"/>
    </xf>
    <xf numFmtId="0" fontId="36" fillId="8" borderId="17" xfId="0" applyFont="1" applyFill="1" applyBorder="1" applyAlignment="1" applyProtection="1">
      <alignment horizontal="justify" vertical="center" wrapText="1"/>
    </xf>
    <xf numFmtId="0" fontId="36" fillId="5" borderId="17" xfId="0" applyFont="1" applyFill="1" applyBorder="1" applyAlignment="1" applyProtection="1">
      <alignment horizontal="justify" vertical="center" wrapText="1"/>
    </xf>
    <xf numFmtId="0" fontId="48" fillId="5" borderId="17" xfId="0" applyFont="1" applyFill="1" applyBorder="1" applyAlignment="1" applyProtection="1">
      <alignment horizontal="justify" vertical="center" wrapText="1"/>
    </xf>
    <xf numFmtId="0" fontId="48" fillId="0" borderId="17" xfId="0" applyFont="1" applyBorder="1" applyAlignment="1" applyProtection="1">
      <alignment horizontal="justify" vertical="center" wrapText="1"/>
    </xf>
    <xf numFmtId="0" fontId="36" fillId="0" borderId="0" xfId="0" applyFont="1" applyFill="1" applyBorder="1" applyAlignment="1" applyProtection="1">
      <alignment vertical="center"/>
    </xf>
    <xf numFmtId="0" fontId="35" fillId="0" borderId="0" xfId="0" applyFont="1" applyAlignment="1" applyProtection="1">
      <alignment horizontal="center"/>
    </xf>
    <xf numFmtId="165" fontId="35" fillId="0" borderId="0" xfId="0" applyNumberFormat="1" applyFont="1" applyProtection="1"/>
    <xf numFmtId="9" fontId="35" fillId="0" borderId="0" xfId="1" applyFont="1" applyAlignment="1" applyProtection="1">
      <alignment horizontal="center"/>
    </xf>
    <xf numFmtId="0" fontId="42" fillId="0" borderId="0" xfId="0" applyFont="1" applyAlignment="1" applyProtection="1">
      <alignment horizontal="center"/>
    </xf>
    <xf numFmtId="0" fontId="40" fillId="0" borderId="0" xfId="0" applyFont="1" applyAlignment="1" applyProtection="1">
      <alignment horizontal="center"/>
    </xf>
    <xf numFmtId="165" fontId="40" fillId="0" borderId="0" xfId="0" applyNumberFormat="1" applyFont="1" applyProtection="1"/>
    <xf numFmtId="9" fontId="40" fillId="0" borderId="0" xfId="1" applyFont="1" applyAlignment="1" applyProtection="1">
      <alignment horizontal="center"/>
    </xf>
    <xf numFmtId="9" fontId="40" fillId="0" borderId="0" xfId="1" applyFont="1" applyBorder="1" applyAlignment="1" applyProtection="1">
      <alignment horizontal="center"/>
    </xf>
    <xf numFmtId="0" fontId="40" fillId="0" borderId="0" xfId="0" applyFont="1" applyAlignment="1" applyProtection="1">
      <alignment horizontal="center" vertical="center"/>
    </xf>
    <xf numFmtId="165" fontId="40" fillId="0" borderId="0" xfId="0" applyNumberFormat="1" applyFont="1" applyAlignment="1" applyProtection="1">
      <alignment horizontal="center" vertical="center"/>
    </xf>
    <xf numFmtId="9" fontId="40" fillId="0" borderId="0" xfId="1" applyFont="1" applyAlignment="1" applyProtection="1">
      <alignment horizontal="center" vertical="center"/>
    </xf>
    <xf numFmtId="2" fontId="40" fillId="0" borderId="0" xfId="0" applyNumberFormat="1" applyFont="1" applyAlignment="1" applyProtection="1">
      <alignment horizontal="center" vertical="center"/>
    </xf>
    <xf numFmtId="0" fontId="39" fillId="0" borderId="0" xfId="0" applyFont="1" applyAlignment="1" applyProtection="1">
      <alignment horizontal="center"/>
    </xf>
    <xf numFmtId="0" fontId="39" fillId="0" borderId="0" xfId="0" applyFont="1" applyProtection="1"/>
    <xf numFmtId="165" fontId="39" fillId="0" borderId="0" xfId="0" applyNumberFormat="1" applyFont="1" applyAlignment="1" applyProtection="1">
      <alignment horizontal="center" vertical="center"/>
    </xf>
    <xf numFmtId="9" fontId="39" fillId="0" borderId="0" xfId="1" applyFont="1" applyAlignment="1" applyProtection="1">
      <alignment horizontal="center"/>
    </xf>
    <xf numFmtId="165" fontId="39" fillId="0" borderId="0" xfId="0" applyNumberFormat="1" applyFont="1" applyProtection="1"/>
    <xf numFmtId="165" fontId="35" fillId="0" borderId="0" xfId="0" applyNumberFormat="1" applyFont="1" applyAlignment="1" applyProtection="1">
      <alignment horizontal="center" vertical="center"/>
    </xf>
    <xf numFmtId="0" fontId="29" fillId="0" borderId="0" xfId="0" applyFont="1" applyAlignment="1" applyProtection="1">
      <alignment horizontal="center"/>
    </xf>
    <xf numFmtId="165" fontId="29" fillId="0" borderId="0" xfId="0" applyNumberFormat="1" applyFont="1" applyProtection="1"/>
    <xf numFmtId="9" fontId="29" fillId="0" borderId="0" xfId="1" applyFont="1" applyAlignment="1" applyProtection="1">
      <alignment horizontal="center"/>
    </xf>
    <xf numFmtId="0" fontId="9" fillId="0" borderId="0" xfId="0" applyFont="1" applyProtection="1"/>
    <xf numFmtId="0" fontId="29" fillId="0" borderId="0" xfId="0" applyFont="1" applyFill="1" applyAlignment="1" applyProtection="1">
      <alignment vertical="center"/>
    </xf>
    <xf numFmtId="0" fontId="28" fillId="0" borderId="0" xfId="0" applyFont="1" applyFill="1" applyBorder="1" applyAlignment="1" applyProtection="1">
      <alignment vertical="center"/>
    </xf>
    <xf numFmtId="0" fontId="29" fillId="0" borderId="0" xfId="0" applyFont="1" applyFill="1" applyBorder="1" applyAlignment="1" applyProtection="1">
      <alignment horizontal="center" vertical="center"/>
    </xf>
    <xf numFmtId="0" fontId="29" fillId="0" borderId="0" xfId="0" applyFont="1" applyFill="1" applyAlignment="1" applyProtection="1">
      <alignment horizontal="center" vertical="center"/>
    </xf>
    <xf numFmtId="165" fontId="29" fillId="0" borderId="0" xfId="0" applyNumberFormat="1" applyFont="1" applyFill="1" applyAlignment="1" applyProtection="1">
      <alignment horizontal="center" vertical="center"/>
    </xf>
    <xf numFmtId="165" fontId="29" fillId="0" borderId="0" xfId="1" applyNumberFormat="1" applyFont="1" applyFill="1" applyAlignment="1" applyProtection="1">
      <alignment horizontal="center" vertical="center"/>
    </xf>
    <xf numFmtId="165" fontId="29" fillId="0" borderId="0" xfId="0" applyNumberFormat="1" applyFont="1" applyBorder="1" applyAlignment="1" applyProtection="1">
      <alignment horizontal="center" vertical="center"/>
    </xf>
    <xf numFmtId="9" fontId="29" fillId="0" borderId="0" xfId="1" applyFont="1" applyBorder="1" applyAlignment="1" applyProtection="1">
      <alignment horizontal="center" vertical="center"/>
    </xf>
    <xf numFmtId="165" fontId="29" fillId="0" borderId="0" xfId="0" applyNumberFormat="1" applyFont="1" applyBorder="1" applyAlignment="1" applyProtection="1">
      <alignment vertical="center"/>
    </xf>
    <xf numFmtId="0" fontId="29" fillId="0" borderId="0" xfId="0" applyFont="1" applyBorder="1" applyAlignment="1" applyProtection="1">
      <alignment horizontal="center"/>
    </xf>
    <xf numFmtId="165" fontId="29" fillId="0" borderId="0" xfId="0" applyNumberFormat="1" applyFont="1" applyBorder="1" applyProtection="1"/>
    <xf numFmtId="9" fontId="29" fillId="0" borderId="0" xfId="1" applyFont="1" applyBorder="1" applyAlignment="1" applyProtection="1">
      <alignment horizontal="center"/>
    </xf>
    <xf numFmtId="0" fontId="36" fillId="12" borderId="17" xfId="0" applyFont="1" applyFill="1" applyBorder="1" applyAlignment="1" applyProtection="1">
      <alignment horizontal="center" vertical="center" wrapText="1"/>
    </xf>
    <xf numFmtId="165" fontId="36" fillId="12" borderId="17" xfId="0" applyNumberFormat="1" applyFont="1" applyFill="1" applyBorder="1" applyAlignment="1" applyProtection="1">
      <alignment horizontal="center" vertical="center" wrapText="1"/>
    </xf>
    <xf numFmtId="9" fontId="36" fillId="12" borderId="17" xfId="1" applyFont="1" applyFill="1" applyBorder="1" applyAlignment="1" applyProtection="1">
      <alignment horizontal="center" vertical="center" wrapText="1"/>
    </xf>
    <xf numFmtId="0" fontId="35" fillId="3" borderId="17" xfId="0" applyFont="1" applyFill="1" applyBorder="1" applyAlignment="1" applyProtection="1">
      <alignment horizontal="center" vertical="center" wrapText="1"/>
    </xf>
    <xf numFmtId="9" fontId="35" fillId="3" borderId="17" xfId="1" applyFont="1" applyFill="1" applyBorder="1" applyAlignment="1" applyProtection="1">
      <alignment horizontal="center" vertical="center" wrapText="1"/>
      <protection hidden="1"/>
    </xf>
    <xf numFmtId="0" fontId="35" fillId="3" borderId="17" xfId="0" applyFont="1" applyFill="1" applyBorder="1" applyAlignment="1" applyProtection="1">
      <alignment horizontal="center" vertical="center" wrapText="1"/>
    </xf>
    <xf numFmtId="165" fontId="35" fillId="3" borderId="17" xfId="0" applyNumberFormat="1" applyFont="1" applyFill="1" applyBorder="1" applyAlignment="1" applyProtection="1">
      <alignment horizontal="center" vertical="center" wrapText="1"/>
      <protection hidden="1"/>
    </xf>
    <xf numFmtId="9" fontId="35" fillId="3" borderId="17" xfId="0" applyNumberFormat="1" applyFont="1" applyFill="1" applyBorder="1" applyAlignment="1" applyProtection="1">
      <alignment horizontal="center" vertical="center" wrapText="1"/>
      <protection locked="0"/>
    </xf>
    <xf numFmtId="165" fontId="35" fillId="3" borderId="17" xfId="0" applyNumberFormat="1" applyFont="1" applyFill="1" applyBorder="1" applyAlignment="1" applyProtection="1">
      <alignment horizontal="left" vertical="top" wrapText="1"/>
      <protection locked="0"/>
    </xf>
    <xf numFmtId="0" fontId="35" fillId="0" borderId="17" xfId="0" applyFont="1" applyFill="1" applyBorder="1" applyAlignment="1" applyProtection="1">
      <alignment horizontal="left" vertical="center" wrapText="1"/>
    </xf>
    <xf numFmtId="0" fontId="42" fillId="0" borderId="17" xfId="0" applyFont="1" applyFill="1" applyBorder="1" applyAlignment="1" applyProtection="1">
      <alignment horizontal="left" vertical="center" wrapText="1"/>
    </xf>
    <xf numFmtId="165" fontId="35" fillId="3" borderId="17" xfId="0" applyNumberFormat="1" applyFont="1" applyFill="1" applyBorder="1" applyAlignment="1" applyProtection="1">
      <alignment horizontal="center" vertical="center" wrapText="1"/>
      <protection hidden="1"/>
    </xf>
    <xf numFmtId="0" fontId="36" fillId="0" borderId="17" xfId="0" applyFont="1" applyFill="1" applyBorder="1" applyAlignment="1" applyProtection="1">
      <alignment horizontal="left" vertical="center" wrapText="1"/>
    </xf>
    <xf numFmtId="164" fontId="36" fillId="3" borderId="17" xfId="1" applyNumberFormat="1" applyFont="1" applyFill="1" applyBorder="1" applyAlignment="1" applyProtection="1">
      <alignment horizontal="center" vertical="center" wrapText="1"/>
      <protection hidden="1"/>
    </xf>
    <xf numFmtId="165" fontId="56" fillId="0" borderId="0" xfId="0" applyNumberFormat="1" applyFont="1" applyProtection="1"/>
    <xf numFmtId="0" fontId="36" fillId="0" borderId="0" xfId="0" applyFont="1" applyBorder="1" applyAlignment="1" applyProtection="1">
      <alignment vertical="center"/>
    </xf>
    <xf numFmtId="0" fontId="48" fillId="0" borderId="0" xfId="0" applyFont="1" applyAlignment="1" applyProtection="1">
      <alignment vertical="center"/>
    </xf>
    <xf numFmtId="0" fontId="46" fillId="0" borderId="0" xfId="0" applyFont="1" applyAlignment="1" applyProtection="1">
      <alignment vertical="center"/>
    </xf>
    <xf numFmtId="0" fontId="49" fillId="0" borderId="0" xfId="0" applyFont="1" applyAlignment="1" applyProtection="1">
      <alignment vertical="center"/>
    </xf>
    <xf numFmtId="0" fontId="10" fillId="0" borderId="0" xfId="0" applyFont="1" applyAlignment="1" applyProtection="1">
      <alignment vertical="center"/>
    </xf>
    <xf numFmtId="0" fontId="63" fillId="0" borderId="0" xfId="0" applyFont="1" applyBorder="1" applyAlignment="1" applyProtection="1">
      <alignment vertical="center"/>
    </xf>
    <xf numFmtId="0" fontId="64" fillId="0" borderId="0" xfId="0" applyFont="1" applyBorder="1" applyAlignment="1" applyProtection="1">
      <alignment vertical="center"/>
    </xf>
    <xf numFmtId="0" fontId="35" fillId="0" borderId="17" xfId="0" applyFont="1" applyFill="1" applyBorder="1" applyAlignment="1" applyProtection="1">
      <alignment horizontal="center" vertical="center" wrapText="1"/>
    </xf>
    <xf numFmtId="0" fontId="42" fillId="0" borderId="17" xfId="0" applyFont="1" applyFill="1" applyBorder="1" applyAlignment="1" applyProtection="1">
      <alignment horizontal="center" vertical="center" wrapText="1"/>
    </xf>
    <xf numFmtId="0" fontId="35" fillId="0" borderId="17" xfId="0" applyFont="1" applyFill="1" applyBorder="1" applyAlignment="1" applyProtection="1">
      <alignment horizontal="center" vertical="center" wrapText="1"/>
    </xf>
    <xf numFmtId="0" fontId="35" fillId="2" borderId="17" xfId="0" applyFont="1" applyFill="1" applyBorder="1" applyAlignment="1" applyProtection="1">
      <alignment horizontal="left" vertical="center" wrapText="1"/>
    </xf>
    <xf numFmtId="0" fontId="36" fillId="19" borderId="17" xfId="0" applyFont="1" applyFill="1" applyBorder="1" applyAlignment="1" applyProtection="1">
      <alignment horizontal="center" vertical="center" textRotation="90" wrapText="1"/>
    </xf>
    <xf numFmtId="0" fontId="36" fillId="18" borderId="17" xfId="0" applyFont="1" applyFill="1" applyBorder="1" applyAlignment="1" applyProtection="1">
      <alignment horizontal="center" vertical="center" textRotation="90" wrapText="1"/>
    </xf>
    <xf numFmtId="0" fontId="36" fillId="20" borderId="17" xfId="0" applyFont="1" applyFill="1" applyBorder="1" applyAlignment="1" applyProtection="1">
      <alignment horizontal="center" vertical="center" textRotation="90" wrapText="1"/>
    </xf>
    <xf numFmtId="0" fontId="65" fillId="0" borderId="0" xfId="0" applyFont="1" applyBorder="1" applyAlignment="1" applyProtection="1">
      <alignment vertical="center"/>
    </xf>
    <xf numFmtId="0" fontId="28" fillId="0" borderId="0" xfId="0" applyFont="1" applyBorder="1" applyAlignment="1" applyProtection="1">
      <alignment vertical="center"/>
    </xf>
    <xf numFmtId="0" fontId="66" fillId="0" borderId="0" xfId="0" applyFont="1" applyAlignment="1" applyProtection="1">
      <alignment vertical="center"/>
    </xf>
    <xf numFmtId="0" fontId="28" fillId="15" borderId="17" xfId="0" applyFont="1" applyFill="1" applyBorder="1" applyAlignment="1" applyProtection="1">
      <alignment horizontal="center" vertical="center"/>
    </xf>
    <xf numFmtId="165" fontId="35" fillId="0" borderId="0" xfId="0" applyNumberFormat="1" applyFont="1" applyAlignment="1" applyProtection="1">
      <alignment vertical="center"/>
    </xf>
    <xf numFmtId="9" fontId="35" fillId="0" borderId="0" xfId="1" applyFont="1" applyAlignment="1" applyProtection="1">
      <alignment horizontal="center" vertical="center"/>
    </xf>
    <xf numFmtId="0" fontId="35" fillId="0" borderId="0" xfId="0" applyFont="1" applyFill="1" applyAlignment="1" applyProtection="1">
      <alignment vertical="center"/>
    </xf>
    <xf numFmtId="165" fontId="35" fillId="0" borderId="0" xfId="0" applyNumberFormat="1" applyFont="1" applyFill="1" applyAlignment="1" applyProtection="1">
      <alignment horizontal="center" vertical="center"/>
    </xf>
    <xf numFmtId="9" fontId="35" fillId="0" borderId="0" xfId="1" applyFont="1" applyFill="1" applyAlignment="1" applyProtection="1">
      <alignment horizontal="center" vertical="center"/>
    </xf>
    <xf numFmtId="165" fontId="35" fillId="0" borderId="0" xfId="0" applyNumberFormat="1" applyFont="1" applyFill="1" applyAlignment="1" applyProtection="1">
      <alignment vertical="center"/>
    </xf>
    <xf numFmtId="9" fontId="39" fillId="0" borderId="0" xfId="1" applyFont="1" applyAlignment="1" applyProtection="1">
      <alignment horizontal="center" vertical="center"/>
    </xf>
    <xf numFmtId="165" fontId="39" fillId="0" borderId="0" xfId="0" applyNumberFormat="1" applyFont="1" applyAlignment="1" applyProtection="1">
      <alignment vertical="center"/>
    </xf>
    <xf numFmtId="165" fontId="40" fillId="0" borderId="0" xfId="0" applyNumberFormat="1" applyFont="1" applyAlignment="1" applyProtection="1">
      <alignment vertical="center"/>
    </xf>
    <xf numFmtId="165" fontId="35" fillId="0" borderId="0" xfId="0" applyNumberFormat="1" applyFont="1" applyBorder="1" applyAlignment="1" applyProtection="1">
      <alignment vertical="center"/>
    </xf>
    <xf numFmtId="9" fontId="35" fillId="0" borderId="0" xfId="1" applyFont="1" applyBorder="1" applyAlignment="1" applyProtection="1">
      <alignment horizontal="center" vertical="center"/>
    </xf>
    <xf numFmtId="0" fontId="35" fillId="0" borderId="0" xfId="0" applyFont="1" applyFill="1" applyBorder="1" applyAlignment="1" applyProtection="1">
      <alignment horizontal="left" vertical="center" wrapText="1"/>
    </xf>
    <xf numFmtId="0" fontId="36" fillId="0" borderId="0" xfId="0" applyFont="1" applyFill="1" applyBorder="1" applyAlignment="1" applyProtection="1">
      <alignment horizontal="left" vertical="center" wrapText="1"/>
    </xf>
    <xf numFmtId="0" fontId="35" fillId="0" borderId="0" xfId="0" applyFont="1" applyFill="1" applyBorder="1" applyAlignment="1" applyProtection="1">
      <alignment horizontal="center" vertical="center" wrapText="1"/>
    </xf>
    <xf numFmtId="9" fontId="35" fillId="0" borderId="0" xfId="1" applyFont="1" applyFill="1" applyBorder="1" applyAlignment="1" applyProtection="1">
      <alignment horizontal="center" vertical="center" wrapText="1"/>
    </xf>
    <xf numFmtId="0" fontId="36" fillId="11" borderId="17" xfId="0" applyFont="1" applyFill="1" applyBorder="1" applyAlignment="1" applyProtection="1">
      <alignment horizontal="center" vertical="center" wrapText="1"/>
    </xf>
    <xf numFmtId="165" fontId="36" fillId="11" borderId="17" xfId="0" applyNumberFormat="1" applyFont="1" applyFill="1" applyBorder="1" applyAlignment="1" applyProtection="1">
      <alignment horizontal="center" vertical="center" wrapText="1"/>
    </xf>
    <xf numFmtId="9" fontId="36" fillId="11" borderId="17" xfId="1" applyFont="1" applyFill="1" applyBorder="1" applyAlignment="1" applyProtection="1">
      <alignment horizontal="center" vertical="center" wrapText="1"/>
    </xf>
    <xf numFmtId="0" fontId="35" fillId="0" borderId="17" xfId="0" applyFont="1" applyFill="1" applyBorder="1" applyAlignment="1" applyProtection="1">
      <alignment horizontal="left" vertical="center" wrapText="1"/>
    </xf>
    <xf numFmtId="0" fontId="42" fillId="0" borderId="17" xfId="0" applyFont="1" applyFill="1" applyBorder="1" applyAlignment="1" applyProtection="1">
      <alignment horizontal="left" vertical="center" wrapText="1"/>
    </xf>
    <xf numFmtId="166" fontId="67" fillId="0" borderId="0" xfId="0" applyNumberFormat="1" applyFont="1" applyAlignment="1" applyProtection="1">
      <alignment vertical="center"/>
    </xf>
    <xf numFmtId="0" fontId="35" fillId="19" borderId="21" xfId="0" applyFont="1" applyFill="1" applyBorder="1" applyAlignment="1" applyProtection="1">
      <alignment horizontal="center" vertical="center" textRotation="90" wrapText="1"/>
    </xf>
    <xf numFmtId="0" fontId="35" fillId="19" borderId="22" xfId="0" applyFont="1" applyFill="1" applyBorder="1" applyAlignment="1" applyProtection="1">
      <alignment horizontal="center" vertical="center" textRotation="90" wrapText="1"/>
    </xf>
    <xf numFmtId="0" fontId="35" fillId="19" borderId="23" xfId="0" applyFont="1" applyFill="1" applyBorder="1" applyAlignment="1" applyProtection="1">
      <alignment horizontal="center" vertical="center" textRotation="90" wrapText="1"/>
    </xf>
    <xf numFmtId="165" fontId="35" fillId="3" borderId="17" xfId="0" applyNumberFormat="1" applyFont="1" applyFill="1" applyBorder="1" applyAlignment="1" applyProtection="1">
      <alignment horizontal="center" vertical="center" wrapText="1"/>
    </xf>
    <xf numFmtId="165" fontId="67" fillId="0" borderId="0" xfId="0" applyNumberFormat="1" applyFont="1" applyAlignment="1" applyProtection="1">
      <alignment vertical="center"/>
    </xf>
    <xf numFmtId="165" fontId="9" fillId="0" borderId="0" xfId="0" applyNumberFormat="1" applyFont="1" applyAlignment="1" applyProtection="1">
      <alignment vertical="center"/>
    </xf>
    <xf numFmtId="0" fontId="35" fillId="0" borderId="0" xfId="0" applyFont="1" applyAlignment="1">
      <alignment vertical="center"/>
    </xf>
    <xf numFmtId="0" fontId="36" fillId="0" borderId="0" xfId="0" applyFont="1" applyAlignment="1">
      <alignment vertical="center"/>
    </xf>
    <xf numFmtId="0" fontId="35" fillId="0" borderId="0" xfId="0" applyFont="1" applyAlignment="1">
      <alignment horizontal="center" vertical="center"/>
    </xf>
    <xf numFmtId="0" fontId="35" fillId="0" borderId="0" xfId="0" applyFont="1" applyFill="1" applyAlignment="1">
      <alignment vertical="center"/>
    </xf>
    <xf numFmtId="10" fontId="35" fillId="0" borderId="0" xfId="1" applyNumberFormat="1" applyFont="1" applyFill="1" applyAlignment="1">
      <alignment vertical="center"/>
    </xf>
    <xf numFmtId="9" fontId="35" fillId="0" borderId="0" xfId="1" applyFont="1" applyAlignment="1">
      <alignment vertical="center"/>
    </xf>
    <xf numFmtId="0" fontId="35" fillId="0" borderId="0" xfId="0" applyFont="1" applyBorder="1" applyAlignment="1">
      <alignment vertical="center"/>
    </xf>
    <xf numFmtId="165" fontId="35" fillId="17" borderId="17" xfId="1" applyNumberFormat="1" applyFont="1" applyFill="1" applyBorder="1" applyAlignment="1" applyProtection="1">
      <alignment horizontal="center" vertical="center"/>
      <protection hidden="1"/>
    </xf>
    <xf numFmtId="0" fontId="35" fillId="0" borderId="17" xfId="0" applyFont="1" applyBorder="1" applyAlignment="1">
      <alignment vertical="center" wrapText="1"/>
    </xf>
    <xf numFmtId="165" fontId="35" fillId="10" borderId="17" xfId="1" applyNumberFormat="1" applyFont="1" applyFill="1" applyBorder="1" applyAlignment="1" applyProtection="1">
      <alignment horizontal="center" vertical="center"/>
      <protection hidden="1"/>
    </xf>
    <xf numFmtId="165" fontId="35" fillId="9" borderId="17" xfId="1" applyNumberFormat="1" applyFont="1" applyFill="1" applyBorder="1" applyAlignment="1" applyProtection="1">
      <alignment horizontal="center" vertical="center"/>
      <protection hidden="1"/>
    </xf>
    <xf numFmtId="165" fontId="35" fillId="14" borderId="17" xfId="1" applyNumberFormat="1" applyFont="1" applyFill="1" applyBorder="1" applyAlignment="1" applyProtection="1">
      <alignment horizontal="center" vertical="center"/>
      <protection hidden="1"/>
    </xf>
    <xf numFmtId="0" fontId="46" fillId="22" borderId="17" xfId="0" applyFont="1" applyFill="1" applyBorder="1" applyAlignment="1">
      <alignment horizontal="center" vertical="center" wrapText="1"/>
    </xf>
    <xf numFmtId="0" fontId="29" fillId="0" borderId="0" xfId="0" applyFont="1" applyAlignment="1">
      <alignment vertical="center"/>
    </xf>
    <xf numFmtId="0" fontId="29" fillId="0" borderId="0" xfId="0" applyFont="1" applyAlignment="1">
      <alignment horizontal="center" vertical="center"/>
    </xf>
    <xf numFmtId="0" fontId="29" fillId="0" borderId="0" xfId="0" applyFont="1" applyFill="1" applyAlignment="1">
      <alignment vertical="center"/>
    </xf>
    <xf numFmtId="9" fontId="36" fillId="23" borderId="17" xfId="1" applyNumberFormat="1" applyFont="1" applyFill="1" applyBorder="1" applyAlignment="1" applyProtection="1">
      <alignment horizontal="center" vertical="center"/>
      <protection hidden="1"/>
    </xf>
    <xf numFmtId="0" fontId="0" fillId="0" borderId="0" xfId="0" applyFont="1" applyAlignment="1">
      <alignment vertical="center"/>
    </xf>
    <xf numFmtId="0" fontId="29" fillId="0" borderId="0" xfId="0" applyFont="1" applyAlignment="1">
      <alignment vertical="center" wrapText="1"/>
    </xf>
    <xf numFmtId="0" fontId="35" fillId="0" borderId="0" xfId="0" applyFont="1" applyAlignment="1">
      <alignment vertical="center" wrapText="1"/>
    </xf>
    <xf numFmtId="0" fontId="36" fillId="0" borderId="0" xfId="0" applyFont="1" applyBorder="1" applyAlignment="1">
      <alignment horizontal="center" vertical="center" wrapText="1"/>
    </xf>
    <xf numFmtId="0" fontId="36" fillId="0" borderId="17" xfId="0" applyFont="1" applyBorder="1" applyAlignment="1">
      <alignment horizontal="center" vertical="center" textRotation="90" wrapText="1"/>
    </xf>
    <xf numFmtId="0" fontId="36" fillId="0" borderId="17" xfId="0" applyFont="1" applyBorder="1" applyAlignment="1">
      <alignment horizontal="center" vertical="center" wrapText="1"/>
    </xf>
    <xf numFmtId="0" fontId="36" fillId="23" borderId="17" xfId="0" applyFont="1" applyFill="1" applyBorder="1" applyAlignment="1">
      <alignment vertical="center" wrapText="1"/>
    </xf>
    <xf numFmtId="0" fontId="46" fillId="22" borderId="17" xfId="0" applyFont="1" applyFill="1" applyBorder="1" applyAlignment="1">
      <alignment horizontal="center" vertical="center" wrapText="1"/>
    </xf>
    <xf numFmtId="0" fontId="36" fillId="0" borderId="17" xfId="0" applyFont="1" applyBorder="1" applyAlignment="1">
      <alignment horizontal="center" vertical="center" wrapText="1"/>
    </xf>
  </cellXfs>
  <cellStyles count="2">
    <cellStyle name="Normal" xfId="0" builtinId="0"/>
    <cellStyle name="Porcentaje" xfId="1" builtinId="5"/>
  </cellStyles>
  <dxfs count="228">
    <dxf>
      <fill>
        <patternFill>
          <bgColor rgb="FF92D050"/>
        </patternFill>
      </fill>
    </dxf>
    <dxf>
      <fill>
        <patternFill>
          <bgColor rgb="FFFFFF00"/>
        </patternFill>
      </fill>
    </dxf>
    <dxf>
      <fill>
        <patternFill>
          <bgColor rgb="FFFFC000"/>
        </patternFill>
      </fill>
    </dxf>
    <dxf>
      <fill>
        <patternFill>
          <bgColor rgb="FFFF0000"/>
        </patternFill>
      </fill>
    </dxf>
    <dxf>
      <fill>
        <patternFill>
          <bgColor theme="0"/>
        </patternFill>
      </fill>
    </dxf>
    <dxf>
      <fill>
        <patternFill>
          <bgColor theme="2" tint="-9.9948118533890809E-2"/>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theme="0"/>
        </patternFill>
      </fill>
    </dxf>
    <dxf>
      <fill>
        <patternFill>
          <bgColor theme="2" tint="-9.9948118533890809E-2"/>
        </patternFill>
      </fill>
    </dxf>
    <dxf>
      <fill>
        <patternFill>
          <bgColor theme="0" tint="-0.34998626667073579"/>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theme="0"/>
        </patternFill>
      </fill>
    </dxf>
    <dxf>
      <fill>
        <patternFill>
          <bgColor theme="2" tint="-9.9948118533890809E-2"/>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theme="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theme="0" tint="-4.9989318521683403E-2"/>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theme="0" tint="-4.9989318521683403E-2"/>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theme="0" tint="-4.9989318521683403E-2"/>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theme="0" tint="-4.9989318521683403E-2"/>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theme="0" tint="-4.9989318521683403E-2"/>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theme="0" tint="-4.9989318521683403E-2"/>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theme="0" tint="-4.9989318521683403E-2"/>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indexed="1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indexed="1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theme="0" tint="-4.9989318521683403E-2"/>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theme="0" tint="-4.9989318521683403E-2"/>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theme="0" tint="-4.9989318521683403E-2"/>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theme="0" tint="-4.9989318521683403E-2"/>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theme="0" tint="-4.9989318521683403E-2"/>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theme="0" tint="-4.9989318521683403E-2"/>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pageSetUpPr fitToPage="1"/>
  </sheetPr>
  <dimension ref="A1:P60"/>
  <sheetViews>
    <sheetView showGridLines="0" tabSelected="1" zoomScale="85" zoomScaleNormal="85" workbookViewId="0">
      <pane ySplit="2" topLeftCell="A3" activePane="bottomLeft" state="frozen"/>
      <selection pane="bottomLeft" activeCell="D17" sqref="D17:E17"/>
    </sheetView>
  </sheetViews>
  <sheetFormatPr baseColWidth="10" defaultColWidth="11.5703125" defaultRowHeight="18.75" x14ac:dyDescent="0.25"/>
  <cols>
    <col min="1" max="1" width="2.85546875" style="21" customWidth="1"/>
    <col min="2" max="2" width="2.7109375" style="24" customWidth="1"/>
    <col min="3" max="3" width="31.5703125" style="21" customWidth="1"/>
    <col min="4" max="4" width="22.28515625" style="33" customWidth="1"/>
    <col min="5" max="5" width="103" style="33" customWidth="1"/>
    <col min="6" max="6" width="11.5703125" style="21" customWidth="1"/>
    <col min="7" max="16384" width="11.5703125" style="21"/>
  </cols>
  <sheetData>
    <row r="1" spans="1:15" x14ac:dyDescent="0.25">
      <c r="B1" s="191" t="s">
        <v>16</v>
      </c>
      <c r="C1" s="191"/>
      <c r="D1" s="32"/>
    </row>
    <row r="2" spans="1:15" s="29" customFormat="1" ht="8.25" x14ac:dyDescent="0.25">
      <c r="B2" s="30"/>
      <c r="D2" s="34"/>
      <c r="E2" s="34"/>
    </row>
    <row r="3" spans="1:15" x14ac:dyDescent="0.25">
      <c r="B3" s="193" t="s">
        <v>17</v>
      </c>
      <c r="C3" s="193"/>
      <c r="D3" s="193"/>
      <c r="E3" s="54"/>
    </row>
    <row r="4" spans="1:15" x14ac:dyDescent="0.25">
      <c r="B4" s="183" t="s">
        <v>18</v>
      </c>
      <c r="C4" s="183"/>
      <c r="D4" s="183"/>
      <c r="E4" s="183"/>
    </row>
    <row r="5" spans="1:15" s="29" customFormat="1" ht="8.25" x14ac:dyDescent="0.25">
      <c r="B5" s="30"/>
      <c r="D5" s="34"/>
      <c r="E5" s="34"/>
    </row>
    <row r="6" spans="1:15" x14ac:dyDescent="0.25">
      <c r="B6" s="25"/>
      <c r="C6" s="184" t="s">
        <v>243</v>
      </c>
      <c r="D6" s="184"/>
      <c r="E6" s="184"/>
      <c r="F6" s="14"/>
      <c r="G6" s="14"/>
    </row>
    <row r="7" spans="1:15" x14ac:dyDescent="0.25">
      <c r="B7" s="25"/>
      <c r="C7" s="183" t="s">
        <v>132</v>
      </c>
      <c r="D7" s="183"/>
      <c r="E7" s="183"/>
      <c r="F7" s="14"/>
      <c r="G7" s="14"/>
    </row>
    <row r="8" spans="1:15" s="29" customFormat="1" ht="8.25" x14ac:dyDescent="0.25">
      <c r="B8" s="30"/>
      <c r="D8" s="34"/>
      <c r="E8" s="34"/>
    </row>
    <row r="9" spans="1:15" x14ac:dyDescent="0.25">
      <c r="B9" s="193" t="s">
        <v>19</v>
      </c>
      <c r="C9" s="193"/>
      <c r="D9" s="193"/>
      <c r="E9" s="55"/>
      <c r="F9" s="14"/>
      <c r="G9" s="14"/>
    </row>
    <row r="10" spans="1:15" x14ac:dyDescent="0.25">
      <c r="B10" s="194" t="s">
        <v>20</v>
      </c>
      <c r="C10" s="194"/>
      <c r="D10" s="194"/>
      <c r="E10" s="35"/>
      <c r="F10" s="14"/>
      <c r="G10" s="14"/>
    </row>
    <row r="11" spans="1:15" s="29" customFormat="1" ht="8.25" x14ac:dyDescent="0.25">
      <c r="B11" s="30"/>
      <c r="D11" s="34"/>
      <c r="E11" s="34"/>
    </row>
    <row r="12" spans="1:15" ht="23.25" x14ac:dyDescent="0.25">
      <c r="B12" s="43"/>
      <c r="C12" s="15" t="s">
        <v>21</v>
      </c>
      <c r="D12" s="185" t="s">
        <v>126</v>
      </c>
      <c r="E12" s="185"/>
      <c r="F12" s="14"/>
      <c r="G12" s="14"/>
      <c r="K12" s="14"/>
      <c r="O12" s="1"/>
    </row>
    <row r="13" spans="1:15" s="29" customFormat="1" ht="8.25" x14ac:dyDescent="0.25">
      <c r="B13" s="44"/>
      <c r="C13" s="28"/>
      <c r="D13" s="34"/>
      <c r="E13" s="34"/>
    </row>
    <row r="14" spans="1:15" x14ac:dyDescent="0.25">
      <c r="A14" s="76"/>
      <c r="B14" s="77"/>
      <c r="C14" s="15" t="s">
        <v>22</v>
      </c>
      <c r="D14" s="185" t="s">
        <v>251</v>
      </c>
      <c r="E14" s="185"/>
      <c r="F14" s="14"/>
      <c r="G14" s="14"/>
    </row>
    <row r="15" spans="1:15" ht="46.5" x14ac:dyDescent="0.25">
      <c r="B15" s="42"/>
      <c r="C15" s="47" t="s">
        <v>252</v>
      </c>
      <c r="D15" s="196" t="s">
        <v>249</v>
      </c>
      <c r="E15" s="196"/>
      <c r="F15" s="14"/>
      <c r="G15" s="14"/>
    </row>
    <row r="16" spans="1:15" ht="36" x14ac:dyDescent="0.25">
      <c r="B16" s="49"/>
      <c r="C16" s="48" t="s">
        <v>248</v>
      </c>
      <c r="D16" s="190" t="s">
        <v>257</v>
      </c>
      <c r="E16" s="190"/>
      <c r="F16" s="14"/>
      <c r="G16" s="14"/>
    </row>
    <row r="17" spans="2:14" ht="61.5" x14ac:dyDescent="0.25">
      <c r="B17" s="50"/>
      <c r="C17" s="48" t="s">
        <v>247</v>
      </c>
      <c r="D17" s="190" t="s">
        <v>250</v>
      </c>
      <c r="E17" s="190"/>
      <c r="F17" s="14"/>
      <c r="G17" s="14"/>
      <c r="H17" s="14"/>
      <c r="I17" s="14"/>
      <c r="J17" s="14"/>
      <c r="K17" s="14"/>
      <c r="L17" s="14"/>
      <c r="M17" s="14"/>
      <c r="N17" s="14"/>
    </row>
    <row r="18" spans="2:14" s="29" customFormat="1" ht="8.25" x14ac:dyDescent="0.25">
      <c r="B18" s="30"/>
      <c r="C18" s="28"/>
      <c r="D18" s="34"/>
      <c r="E18" s="34"/>
      <c r="F18" s="40"/>
      <c r="G18" s="40"/>
      <c r="H18" s="40"/>
      <c r="I18" s="40"/>
      <c r="J18" s="40"/>
      <c r="K18" s="40"/>
      <c r="L18" s="40"/>
      <c r="M18" s="40"/>
      <c r="N18" s="40"/>
    </row>
    <row r="19" spans="2:14" x14ac:dyDescent="0.25">
      <c r="C19" s="15" t="s">
        <v>14</v>
      </c>
      <c r="D19" s="185" t="s">
        <v>23</v>
      </c>
      <c r="E19" s="185"/>
      <c r="F19" s="14"/>
      <c r="G19" s="14"/>
    </row>
    <row r="20" spans="2:14" x14ac:dyDescent="0.25">
      <c r="C20" s="14"/>
      <c r="D20" s="58" t="s">
        <v>24</v>
      </c>
      <c r="E20" s="52" t="s">
        <v>233</v>
      </c>
      <c r="F20" s="14"/>
      <c r="G20" s="14"/>
    </row>
    <row r="21" spans="2:14" x14ac:dyDescent="0.25">
      <c r="D21" s="59" t="s">
        <v>25</v>
      </c>
      <c r="E21" s="53" t="s">
        <v>202</v>
      </c>
    </row>
    <row r="22" spans="2:14" x14ac:dyDescent="0.25">
      <c r="D22" s="59" t="s">
        <v>26</v>
      </c>
      <c r="E22" s="53" t="s">
        <v>35</v>
      </c>
    </row>
    <row r="23" spans="2:14" x14ac:dyDescent="0.25">
      <c r="C23" s="18"/>
      <c r="D23" s="35"/>
      <c r="E23" s="35"/>
      <c r="F23" s="14"/>
      <c r="G23" s="14"/>
    </row>
    <row r="24" spans="2:14" x14ac:dyDescent="0.25">
      <c r="C24" s="15" t="s">
        <v>2</v>
      </c>
      <c r="D24" s="185" t="s">
        <v>200</v>
      </c>
      <c r="E24" s="185"/>
    </row>
    <row r="25" spans="2:14" s="29" customFormat="1" ht="8.25" x14ac:dyDescent="0.25">
      <c r="B25" s="30"/>
      <c r="C25" s="28"/>
      <c r="D25" s="34"/>
      <c r="E25" s="34"/>
    </row>
    <row r="26" spans="2:14" ht="28.5" x14ac:dyDescent="0.25">
      <c r="B26" s="41"/>
      <c r="C26" s="15" t="s">
        <v>125</v>
      </c>
      <c r="D26" s="195" t="s">
        <v>201</v>
      </c>
      <c r="E26" s="195"/>
      <c r="F26" s="14"/>
      <c r="G26" s="14"/>
    </row>
    <row r="27" spans="2:14" s="29" customFormat="1" ht="8.25" x14ac:dyDescent="0.25">
      <c r="B27" s="30"/>
      <c r="C27" s="28"/>
      <c r="D27" s="34"/>
      <c r="E27" s="34"/>
    </row>
    <row r="28" spans="2:14" ht="28.5" x14ac:dyDescent="0.25">
      <c r="B28" s="41"/>
      <c r="C28" s="15" t="s">
        <v>131</v>
      </c>
      <c r="D28" s="185" t="s">
        <v>263</v>
      </c>
      <c r="E28" s="185"/>
    </row>
    <row r="29" spans="2:14" s="29" customFormat="1" ht="8.25" x14ac:dyDescent="0.25">
      <c r="B29" s="30"/>
      <c r="C29" s="28"/>
      <c r="D29" s="34"/>
      <c r="E29" s="34"/>
    </row>
    <row r="30" spans="2:14" ht="46.5" x14ac:dyDescent="0.25">
      <c r="B30" s="42"/>
      <c r="C30" s="38" t="s">
        <v>127</v>
      </c>
      <c r="D30" s="186" t="s">
        <v>203</v>
      </c>
      <c r="E30" s="186"/>
      <c r="F30" s="14"/>
      <c r="G30" s="14"/>
    </row>
    <row r="31" spans="2:14" s="29" customFormat="1" ht="8.25" x14ac:dyDescent="0.25">
      <c r="B31" s="30"/>
      <c r="C31" s="28"/>
      <c r="D31" s="34"/>
      <c r="E31" s="34"/>
    </row>
    <row r="32" spans="2:14" x14ac:dyDescent="0.25">
      <c r="B32" s="193" t="s">
        <v>198</v>
      </c>
      <c r="C32" s="193"/>
      <c r="D32" s="193"/>
      <c r="E32" s="55"/>
      <c r="F32" s="14"/>
      <c r="G32" s="14"/>
    </row>
    <row r="33" spans="1:16" s="29" customFormat="1" ht="8.25" x14ac:dyDescent="0.25">
      <c r="B33" s="45"/>
      <c r="C33" s="28"/>
      <c r="D33" s="34"/>
      <c r="E33" s="34"/>
    </row>
    <row r="34" spans="1:16" ht="45" x14ac:dyDescent="0.25">
      <c r="A34" s="14"/>
      <c r="B34" s="25"/>
      <c r="C34" s="38" t="s">
        <v>244</v>
      </c>
      <c r="D34" s="189" t="s">
        <v>245</v>
      </c>
      <c r="E34" s="189"/>
      <c r="F34" s="37"/>
      <c r="G34" s="37"/>
      <c r="H34" s="37"/>
      <c r="I34" s="37"/>
      <c r="J34" s="37"/>
    </row>
    <row r="35" spans="1:16" s="29" customFormat="1" ht="8.25" x14ac:dyDescent="0.25">
      <c r="B35" s="30"/>
      <c r="C35" s="28"/>
      <c r="D35" s="34"/>
      <c r="E35" s="34"/>
    </row>
    <row r="36" spans="1:16" ht="45" x14ac:dyDescent="0.25">
      <c r="A36" s="14"/>
      <c r="B36" s="25"/>
      <c r="C36" s="38" t="s">
        <v>246</v>
      </c>
      <c r="D36" s="188" t="s">
        <v>264</v>
      </c>
      <c r="E36" s="188"/>
    </row>
    <row r="37" spans="1:16" s="29" customFormat="1" ht="8.25" x14ac:dyDescent="0.25">
      <c r="B37" s="30"/>
      <c r="C37" s="39"/>
      <c r="D37" s="187"/>
      <c r="E37" s="187"/>
    </row>
    <row r="38" spans="1:16" x14ac:dyDescent="0.25">
      <c r="B38" s="193" t="s">
        <v>27</v>
      </c>
      <c r="C38" s="193"/>
      <c r="D38" s="193"/>
      <c r="E38" s="55"/>
      <c r="F38" s="14"/>
      <c r="G38" s="14"/>
    </row>
    <row r="39" spans="1:16" s="29" customFormat="1" ht="8.25" x14ac:dyDescent="0.25">
      <c r="B39" s="45"/>
      <c r="D39" s="34"/>
      <c r="E39" s="34"/>
    </row>
    <row r="40" spans="1:16" x14ac:dyDescent="0.25">
      <c r="B40" s="183" t="s">
        <v>129</v>
      </c>
      <c r="C40" s="183"/>
      <c r="D40" s="183"/>
      <c r="E40" s="183"/>
    </row>
    <row r="41" spans="1:16" s="29" customFormat="1" ht="8.25" x14ac:dyDescent="0.25">
      <c r="B41" s="30"/>
      <c r="D41" s="34"/>
      <c r="E41" s="34"/>
    </row>
    <row r="42" spans="1:16" ht="18.75" customHeight="1" x14ac:dyDescent="0.25">
      <c r="B42" s="192" t="s">
        <v>130</v>
      </c>
      <c r="C42" s="192"/>
      <c r="D42" s="192"/>
      <c r="E42" s="192"/>
    </row>
    <row r="43" spans="1:16" ht="46.5" x14ac:dyDescent="0.25">
      <c r="B43" s="183" t="s">
        <v>260</v>
      </c>
      <c r="C43" s="183"/>
      <c r="D43" s="183"/>
      <c r="E43" s="183"/>
      <c r="F43" s="42"/>
      <c r="G43" s="25"/>
      <c r="H43" s="25"/>
      <c r="I43" s="25"/>
      <c r="J43" s="25"/>
      <c r="K43" s="25"/>
      <c r="L43" s="25"/>
      <c r="M43" s="25"/>
      <c r="N43" s="25"/>
      <c r="O43" s="25"/>
      <c r="P43" s="25"/>
    </row>
    <row r="44" spans="1:16" ht="19.5" thickBot="1" x14ac:dyDescent="0.3">
      <c r="B44" s="46"/>
      <c r="C44" s="22"/>
      <c r="D44" s="60" t="s">
        <v>28</v>
      </c>
      <c r="E44" s="36" t="s">
        <v>37</v>
      </c>
    </row>
    <row r="45" spans="1:16" x14ac:dyDescent="0.25">
      <c r="B45" s="61"/>
      <c r="C45" s="62" t="s">
        <v>219</v>
      </c>
      <c r="D45" s="63" t="s">
        <v>224</v>
      </c>
      <c r="E45" s="64" t="s">
        <v>234</v>
      </c>
    </row>
    <row r="46" spans="1:16" x14ac:dyDescent="0.25">
      <c r="B46" s="65"/>
      <c r="C46" s="66" t="s">
        <v>29</v>
      </c>
      <c r="D46" s="67" t="s">
        <v>225</v>
      </c>
      <c r="E46" s="68" t="s">
        <v>239</v>
      </c>
    </row>
    <row r="47" spans="1:16" x14ac:dyDescent="0.25">
      <c r="B47" s="69"/>
      <c r="C47" s="66" t="s">
        <v>30</v>
      </c>
      <c r="D47" s="70" t="s">
        <v>226</v>
      </c>
      <c r="E47" s="68" t="s">
        <v>235</v>
      </c>
    </row>
    <row r="48" spans="1:16" ht="19.5" thickBot="1" x14ac:dyDescent="0.3">
      <c r="B48" s="71"/>
      <c r="C48" s="72" t="s">
        <v>31</v>
      </c>
      <c r="D48" s="73" t="s">
        <v>227</v>
      </c>
      <c r="E48" s="74" t="s">
        <v>36</v>
      </c>
    </row>
    <row r="49" spans="1:7" s="29" customFormat="1" ht="8.25" x14ac:dyDescent="0.25">
      <c r="B49" s="30"/>
      <c r="D49" s="34"/>
      <c r="E49" s="34"/>
    </row>
    <row r="50" spans="1:7" ht="18.75" customHeight="1" x14ac:dyDescent="0.25">
      <c r="B50" s="192" t="s">
        <v>127</v>
      </c>
      <c r="C50" s="192"/>
      <c r="D50" s="192"/>
      <c r="E50" s="192"/>
    </row>
    <row r="51" spans="1:7" ht="31.5" x14ac:dyDescent="0.25">
      <c r="A51" s="57"/>
      <c r="B51" s="183" t="s">
        <v>128</v>
      </c>
      <c r="C51" s="183"/>
      <c r="D51" s="183"/>
      <c r="E51" s="183"/>
      <c r="F51" s="27"/>
    </row>
    <row r="52" spans="1:7" ht="19.5" thickBot="1" x14ac:dyDescent="0.3">
      <c r="B52" s="46"/>
      <c r="C52" s="22"/>
      <c r="D52" s="60" t="s">
        <v>96</v>
      </c>
      <c r="E52" s="36" t="s">
        <v>37</v>
      </c>
    </row>
    <row r="53" spans="1:7" x14ac:dyDescent="0.25">
      <c r="B53" s="61"/>
      <c r="C53" s="62" t="s">
        <v>219</v>
      </c>
      <c r="D53" s="75" t="s">
        <v>220</v>
      </c>
      <c r="E53" s="64" t="s">
        <v>236</v>
      </c>
    </row>
    <row r="54" spans="1:7" x14ac:dyDescent="0.25">
      <c r="B54" s="65"/>
      <c r="C54" s="66" t="s">
        <v>29</v>
      </c>
      <c r="D54" s="70" t="s">
        <v>221</v>
      </c>
      <c r="E54" s="68" t="s">
        <v>181</v>
      </c>
    </row>
    <row r="55" spans="1:7" x14ac:dyDescent="0.25">
      <c r="B55" s="69"/>
      <c r="C55" s="66" t="s">
        <v>30</v>
      </c>
      <c r="D55" s="70" t="s">
        <v>222</v>
      </c>
      <c r="E55" s="68" t="s">
        <v>237</v>
      </c>
    </row>
    <row r="56" spans="1:7" ht="19.5" thickBot="1" x14ac:dyDescent="0.3">
      <c r="B56" s="71"/>
      <c r="C56" s="72" t="s">
        <v>31</v>
      </c>
      <c r="D56" s="73" t="s">
        <v>223</v>
      </c>
      <c r="E56" s="74" t="s">
        <v>238</v>
      </c>
    </row>
    <row r="60" spans="1:7" x14ac:dyDescent="0.25">
      <c r="G60" s="51"/>
    </row>
  </sheetData>
  <sheetProtection algorithmName="SHA-512" hashValue="IJNHGenpie5Mcd7yXF+WlqqBQ05Rf1HgRsc9kyM4soIl7oOsQZ/WOGdXIxgwt/LMT4r+zy9iUstXZI/yC6H2XQ==" saltValue="sw0TMeOvsOEnZZCYzGjStQ==" spinCount="100000" sheet="1" objects="1" scenarios="1"/>
  <mergeCells count="27">
    <mergeCell ref="B1:C1"/>
    <mergeCell ref="B40:E40"/>
    <mergeCell ref="B42:E42"/>
    <mergeCell ref="B50:E50"/>
    <mergeCell ref="B51:E51"/>
    <mergeCell ref="B32:D32"/>
    <mergeCell ref="B38:D38"/>
    <mergeCell ref="B3:D3"/>
    <mergeCell ref="B9:D9"/>
    <mergeCell ref="B10:D10"/>
    <mergeCell ref="D26:E26"/>
    <mergeCell ref="D15:E15"/>
    <mergeCell ref="D14:E14"/>
    <mergeCell ref="B4:E4"/>
    <mergeCell ref="B43:E43"/>
    <mergeCell ref="C7:E7"/>
    <mergeCell ref="C6:E6"/>
    <mergeCell ref="D28:E28"/>
    <mergeCell ref="D30:E30"/>
    <mergeCell ref="D37:E37"/>
    <mergeCell ref="D36:E36"/>
    <mergeCell ref="D34:E34"/>
    <mergeCell ref="D12:E12"/>
    <mergeCell ref="D17:E17"/>
    <mergeCell ref="D19:E19"/>
    <mergeCell ref="D16:E16"/>
    <mergeCell ref="D24:E24"/>
  </mergeCells>
  <printOptions horizontalCentered="1"/>
  <pageMargins left="0.19685039370078741" right="0.19685039370078741" top="0.98425196850393704" bottom="0.39370078740157483" header="0.19685039370078741" footer="0.19685039370078741"/>
  <pageSetup paperSize="9" scale="62" fitToHeight="0" orientation="portrait" r:id="rId1"/>
  <headerFooter>
    <oddHeader>&amp;L&amp;G&amp;R&amp;G</oddHeader>
    <oddFooter>&amp;LINSTRUCCIONES&amp;RPágina &amp;P de &amp;N
Fecha impresión:&amp;"-,Negrita" &amp;D</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AC98"/>
  <sheetViews>
    <sheetView showGridLines="0" tabSelected="1" zoomScale="85" zoomScaleNormal="85" zoomScaleSheetLayoutView="40" workbookViewId="0">
      <pane ySplit="17" topLeftCell="A18" activePane="bottomLeft" state="frozen"/>
      <selection activeCell="D17" sqref="D17:E17"/>
      <selection pane="bottomLeft" activeCell="D17" sqref="D17:E17"/>
    </sheetView>
  </sheetViews>
  <sheetFormatPr baseColWidth="10" defaultColWidth="11.5703125" defaultRowHeight="15" x14ac:dyDescent="0.25"/>
  <cols>
    <col min="1" max="1" width="3.7109375" style="14" customWidth="1"/>
    <col min="2" max="2" width="13.85546875" style="14" customWidth="1"/>
    <col min="3" max="3" width="94" style="80" customWidth="1"/>
    <col min="4" max="4" width="4.7109375" style="17" customWidth="1"/>
    <col min="5" max="6" width="12.85546875" style="17" hidden="1" customWidth="1"/>
    <col min="7" max="7" width="4.7109375" style="17" customWidth="1"/>
    <col min="8" max="9" width="12.85546875" style="17" hidden="1" customWidth="1"/>
    <col min="10" max="10" width="4.7109375" style="17" customWidth="1"/>
    <col min="11" max="12" width="12.85546875" style="17" hidden="1" customWidth="1"/>
    <col min="13" max="13" width="4.7109375" style="17" customWidth="1"/>
    <col min="14" max="15" width="12.85546875" style="17" hidden="1" customWidth="1"/>
    <col min="16" max="16" width="7.140625" style="17" customWidth="1"/>
    <col min="17" max="17" width="8.7109375" style="79" customWidth="1"/>
    <col min="18" max="18" width="11.42578125" style="26" bestFit="1" customWidth="1"/>
    <col min="19" max="19" width="10.28515625" style="26" bestFit="1" customWidth="1"/>
    <col min="20" max="20" width="15.42578125" style="26" customWidth="1"/>
    <col min="21" max="21" width="14.85546875" style="26" bestFit="1" customWidth="1"/>
    <col min="22" max="29" width="11.5703125" style="14" customWidth="1"/>
    <col min="30" max="16384" width="11.5703125" style="14"/>
  </cols>
  <sheetData>
    <row r="1" spans="1:29" s="29" customFormat="1" ht="8.25" x14ac:dyDescent="0.25">
      <c r="D1" s="133"/>
      <c r="E1" s="133"/>
      <c r="F1" s="133"/>
      <c r="G1" s="133"/>
      <c r="H1" s="133"/>
      <c r="I1" s="133"/>
      <c r="J1" s="133"/>
      <c r="K1" s="133"/>
      <c r="L1" s="133"/>
      <c r="M1" s="133"/>
      <c r="N1" s="133"/>
      <c r="O1" s="133"/>
      <c r="P1" s="133"/>
      <c r="Q1" s="142"/>
      <c r="R1" s="134"/>
      <c r="S1" s="134"/>
      <c r="T1" s="134"/>
      <c r="U1" s="134"/>
    </row>
    <row r="2" spans="1:29" s="80" customFormat="1" ht="12.75" x14ac:dyDescent="0.25">
      <c r="B2" s="200" t="s">
        <v>265</v>
      </c>
      <c r="C2" s="200"/>
      <c r="D2" s="105"/>
      <c r="E2" s="105"/>
      <c r="F2" s="105"/>
      <c r="G2" s="105"/>
      <c r="H2" s="105"/>
      <c r="I2" s="105"/>
      <c r="J2" s="105"/>
      <c r="K2" s="105"/>
      <c r="L2" s="105"/>
      <c r="M2" s="105"/>
      <c r="N2" s="105"/>
      <c r="O2" s="105"/>
      <c r="P2" s="105"/>
      <c r="Q2" s="143"/>
      <c r="R2" s="106"/>
      <c r="S2" s="106"/>
      <c r="T2" s="106"/>
      <c r="U2" s="106"/>
    </row>
    <row r="3" spans="1:29" s="80" customFormat="1" ht="12.75" x14ac:dyDescent="0.25">
      <c r="D3" s="108" t="s">
        <v>205</v>
      </c>
      <c r="E3" s="105"/>
      <c r="F3" s="105"/>
      <c r="G3" s="105"/>
      <c r="H3" s="105"/>
      <c r="I3" s="105"/>
      <c r="J3" s="105"/>
      <c r="K3" s="105"/>
      <c r="L3" s="105"/>
      <c r="M3" s="109"/>
      <c r="N3" s="109"/>
      <c r="O3" s="109"/>
      <c r="P3" s="109"/>
      <c r="Q3" s="144"/>
      <c r="R3" s="110"/>
      <c r="S3" s="110"/>
      <c r="T3" s="110"/>
      <c r="U3" s="110"/>
      <c r="V3" s="111"/>
      <c r="W3" s="111"/>
      <c r="X3" s="111"/>
      <c r="Y3" s="111"/>
      <c r="Z3" s="111"/>
    </row>
    <row r="4" spans="1:29" s="118" customFormat="1" ht="26.25" x14ac:dyDescent="0.25">
      <c r="A4" s="85"/>
      <c r="B4" s="119" t="s">
        <v>205</v>
      </c>
      <c r="C4" s="89" t="s">
        <v>206</v>
      </c>
      <c r="D4" s="120" t="s">
        <v>199</v>
      </c>
      <c r="E4" s="121"/>
      <c r="F4" s="121"/>
      <c r="G4" s="121"/>
      <c r="H4" s="121"/>
      <c r="I4" s="121"/>
      <c r="J4" s="121"/>
      <c r="K4" s="122"/>
      <c r="L4" s="122"/>
      <c r="M4" s="122"/>
      <c r="N4" s="122"/>
      <c r="O4" s="122"/>
      <c r="P4" s="122"/>
      <c r="Q4" s="145"/>
      <c r="R4" s="123"/>
      <c r="S4" s="123"/>
      <c r="T4" s="123"/>
      <c r="U4" s="123"/>
      <c r="V4" s="124"/>
      <c r="W4" s="124"/>
      <c r="X4" s="124"/>
      <c r="Y4" s="124"/>
      <c r="Z4" s="124"/>
      <c r="AA4" s="124"/>
      <c r="AB4" s="124"/>
      <c r="AC4" s="124"/>
    </row>
    <row r="5" spans="1:29" s="29" customFormat="1" ht="8.25" x14ac:dyDescent="0.25">
      <c r="D5" s="133"/>
      <c r="E5" s="133"/>
      <c r="F5" s="133"/>
      <c r="G5" s="133"/>
      <c r="H5" s="133"/>
      <c r="I5" s="133"/>
      <c r="J5" s="133"/>
      <c r="K5" s="133"/>
      <c r="L5" s="133"/>
      <c r="M5" s="133"/>
      <c r="N5" s="133"/>
      <c r="O5" s="133"/>
      <c r="P5" s="133"/>
      <c r="Q5" s="142"/>
      <c r="R5" s="134"/>
      <c r="S5" s="134"/>
      <c r="T5" s="134"/>
      <c r="U5" s="134"/>
    </row>
    <row r="6" spans="1:29" s="80" customFormat="1" ht="12.75" x14ac:dyDescent="0.25">
      <c r="B6" s="202" t="s">
        <v>208</v>
      </c>
      <c r="C6" s="202"/>
      <c r="D6" s="105"/>
      <c r="E6" s="105"/>
      <c r="F6" s="105"/>
      <c r="G6" s="105"/>
      <c r="H6" s="105"/>
      <c r="I6" s="105"/>
      <c r="J6" s="105"/>
      <c r="K6" s="105"/>
      <c r="L6" s="105"/>
      <c r="M6" s="105"/>
      <c r="N6" s="105"/>
      <c r="O6" s="105"/>
      <c r="P6" s="105"/>
      <c r="Q6" s="143"/>
      <c r="R6" s="106"/>
      <c r="S6" s="106"/>
      <c r="T6" s="106"/>
      <c r="U6" s="106"/>
    </row>
    <row r="7" spans="1:29" s="80" customFormat="1" ht="12.75" x14ac:dyDescent="0.25">
      <c r="D7" s="104" t="s">
        <v>171</v>
      </c>
      <c r="E7" s="105"/>
      <c r="F7" s="105"/>
      <c r="G7" s="105"/>
      <c r="H7" s="105"/>
      <c r="I7" s="105"/>
      <c r="J7" s="105"/>
      <c r="K7" s="105"/>
      <c r="L7" s="105"/>
      <c r="M7" s="105"/>
      <c r="N7" s="105"/>
      <c r="O7" s="105"/>
      <c r="P7" s="105"/>
      <c r="Q7" s="143"/>
      <c r="R7" s="106"/>
      <c r="S7" s="106"/>
      <c r="T7" s="107" t="s">
        <v>207</v>
      </c>
      <c r="U7" s="106"/>
    </row>
    <row r="8" spans="1:29" s="118" customFormat="1" ht="63.75" x14ac:dyDescent="0.25">
      <c r="A8" s="86"/>
      <c r="B8" s="125" t="s">
        <v>171</v>
      </c>
      <c r="C8" s="88" t="s">
        <v>288</v>
      </c>
      <c r="D8" s="120" t="s">
        <v>199</v>
      </c>
      <c r="E8" s="126" t="e">
        <f>VLOOKUP(D8,$B$87:$C$88,2,0)</f>
        <v>#N/A</v>
      </c>
      <c r="F8" s="81">
        <v>3</v>
      </c>
      <c r="G8" s="121"/>
      <c r="H8" s="121"/>
      <c r="I8" s="121"/>
      <c r="J8" s="121"/>
      <c r="K8" s="121"/>
      <c r="L8" s="121"/>
      <c r="M8" s="121"/>
      <c r="N8" s="121"/>
      <c r="O8" s="121"/>
      <c r="P8" s="121"/>
      <c r="Q8" s="146"/>
      <c r="R8" s="127"/>
      <c r="S8" s="127"/>
      <c r="T8" s="127"/>
      <c r="U8" s="127"/>
    </row>
    <row r="9" spans="1:29" s="135" customFormat="1" ht="8.25" x14ac:dyDescent="0.25">
      <c r="B9" s="136"/>
      <c r="C9" s="137"/>
      <c r="D9" s="138"/>
      <c r="E9" s="139"/>
      <c r="F9" s="139"/>
      <c r="G9" s="139"/>
      <c r="H9" s="139"/>
      <c r="I9" s="139"/>
      <c r="J9" s="139"/>
      <c r="K9" s="139"/>
      <c r="L9" s="139"/>
      <c r="M9" s="139"/>
      <c r="N9" s="139"/>
      <c r="O9" s="139"/>
      <c r="P9" s="139"/>
      <c r="Q9" s="147"/>
      <c r="R9" s="140"/>
      <c r="S9" s="140"/>
      <c r="T9" s="140"/>
      <c r="U9" s="140"/>
    </row>
    <row r="10" spans="1:29" s="118" customFormat="1" ht="12.75" x14ac:dyDescent="0.25">
      <c r="B10" s="203" t="s">
        <v>204</v>
      </c>
      <c r="C10" s="203"/>
      <c r="D10" s="82"/>
      <c r="E10" s="121"/>
      <c r="F10" s="121"/>
      <c r="G10" s="121"/>
      <c r="H10" s="121"/>
      <c r="I10" s="121"/>
      <c r="J10" s="121"/>
      <c r="K10" s="121"/>
      <c r="L10" s="121"/>
      <c r="M10" s="121"/>
      <c r="N10" s="121"/>
      <c r="O10" s="121"/>
      <c r="P10" s="121"/>
      <c r="Q10" s="146"/>
      <c r="R10" s="127"/>
      <c r="S10" s="127"/>
      <c r="T10" s="127"/>
      <c r="U10" s="127"/>
    </row>
    <row r="11" spans="1:29" s="135" customFormat="1" ht="8.25" x14ac:dyDescent="0.25">
      <c r="B11" s="136"/>
      <c r="C11" s="137"/>
      <c r="D11" s="138"/>
      <c r="E11" s="139"/>
      <c r="F11" s="139"/>
      <c r="G11" s="139"/>
      <c r="H11" s="139"/>
      <c r="I11" s="139"/>
      <c r="J11" s="139"/>
      <c r="K11" s="139"/>
      <c r="L11" s="139"/>
      <c r="M11" s="139"/>
      <c r="N11" s="139"/>
      <c r="O11" s="139"/>
      <c r="P11" s="139"/>
      <c r="Q11" s="147"/>
      <c r="R11" s="140"/>
      <c r="S11" s="140"/>
      <c r="T11" s="140"/>
      <c r="U11" s="140"/>
    </row>
    <row r="12" spans="1:29" s="118" customFormat="1" ht="26.25" x14ac:dyDescent="0.25">
      <c r="A12" s="85"/>
      <c r="B12" s="128" t="s">
        <v>172</v>
      </c>
      <c r="C12" s="197" t="s">
        <v>173</v>
      </c>
      <c r="D12" s="198"/>
      <c r="E12" s="198"/>
      <c r="F12" s="198"/>
      <c r="G12" s="198"/>
      <c r="H12" s="198"/>
      <c r="I12" s="198"/>
      <c r="J12" s="198"/>
      <c r="K12" s="198"/>
      <c r="L12" s="198"/>
      <c r="M12" s="198"/>
      <c r="N12" s="198"/>
      <c r="O12" s="198"/>
      <c r="P12" s="198"/>
      <c r="Q12" s="198"/>
      <c r="R12" s="198"/>
      <c r="S12" s="198"/>
      <c r="T12" s="198"/>
      <c r="U12" s="199"/>
    </row>
    <row r="13" spans="1:29" s="118" customFormat="1" ht="51" x14ac:dyDescent="0.25">
      <c r="A13" s="132"/>
      <c r="B13" s="129" t="s">
        <v>174</v>
      </c>
      <c r="C13" s="197" t="s">
        <v>230</v>
      </c>
      <c r="D13" s="198"/>
      <c r="E13" s="198"/>
      <c r="F13" s="198"/>
      <c r="G13" s="198"/>
      <c r="H13" s="198"/>
      <c r="I13" s="198"/>
      <c r="J13" s="198"/>
      <c r="K13" s="198"/>
      <c r="L13" s="198"/>
      <c r="M13" s="198"/>
      <c r="N13" s="198"/>
      <c r="O13" s="198"/>
      <c r="P13" s="198"/>
      <c r="Q13" s="198"/>
      <c r="R13" s="198"/>
      <c r="S13" s="198"/>
      <c r="T13" s="198"/>
      <c r="U13" s="199"/>
    </row>
    <row r="14" spans="1:29" s="118" customFormat="1" ht="46.5" x14ac:dyDescent="0.25">
      <c r="A14" s="87"/>
      <c r="B14" s="130" t="s">
        <v>175</v>
      </c>
      <c r="C14" s="197" t="s">
        <v>287</v>
      </c>
      <c r="D14" s="198"/>
      <c r="E14" s="198"/>
      <c r="F14" s="198"/>
      <c r="G14" s="198"/>
      <c r="H14" s="198"/>
      <c r="I14" s="198"/>
      <c r="J14" s="198"/>
      <c r="K14" s="198"/>
      <c r="L14" s="198"/>
      <c r="M14" s="198"/>
      <c r="N14" s="198"/>
      <c r="O14" s="198"/>
      <c r="P14" s="198"/>
      <c r="Q14" s="198"/>
      <c r="R14" s="198"/>
      <c r="S14" s="198"/>
      <c r="T14" s="198"/>
      <c r="U14" s="199"/>
    </row>
    <row r="15" spans="1:29" s="118" customFormat="1" ht="26.25" x14ac:dyDescent="0.25">
      <c r="A15" s="85"/>
      <c r="B15" s="131" t="s">
        <v>176</v>
      </c>
      <c r="C15" s="197" t="s">
        <v>177</v>
      </c>
      <c r="D15" s="198"/>
      <c r="E15" s="198"/>
      <c r="F15" s="198"/>
      <c r="G15" s="198"/>
      <c r="H15" s="198"/>
      <c r="I15" s="198"/>
      <c r="J15" s="198"/>
      <c r="K15" s="198"/>
      <c r="L15" s="198"/>
      <c r="M15" s="198"/>
      <c r="N15" s="198"/>
      <c r="O15" s="198"/>
      <c r="P15" s="198"/>
      <c r="Q15" s="198"/>
      <c r="R15" s="198"/>
      <c r="S15" s="198"/>
      <c r="T15" s="198"/>
      <c r="U15" s="199"/>
    </row>
    <row r="16" spans="1:29" s="135" customFormat="1" ht="8.25" x14ac:dyDescent="0.25">
      <c r="B16" s="141"/>
      <c r="C16" s="137"/>
      <c r="D16" s="138"/>
      <c r="E16" s="139"/>
      <c r="F16" s="139"/>
      <c r="G16" s="139"/>
      <c r="H16" s="139"/>
      <c r="I16" s="139"/>
      <c r="J16" s="139"/>
      <c r="K16" s="139"/>
      <c r="L16" s="139"/>
      <c r="M16" s="139"/>
      <c r="N16" s="139"/>
      <c r="O16" s="139"/>
      <c r="P16" s="139"/>
      <c r="Q16" s="147"/>
      <c r="R16" s="140"/>
      <c r="S16" s="140"/>
      <c r="T16" s="140"/>
      <c r="U16" s="140"/>
    </row>
    <row r="17" spans="2:21" s="80" customFormat="1" ht="25.5" x14ac:dyDescent="0.25">
      <c r="B17" s="90" t="s">
        <v>0</v>
      </c>
      <c r="C17" s="90" t="s">
        <v>1</v>
      </c>
      <c r="D17" s="99" t="s">
        <v>172</v>
      </c>
      <c r="E17" s="99"/>
      <c r="F17" s="99"/>
      <c r="G17" s="100" t="s">
        <v>174</v>
      </c>
      <c r="H17" s="100"/>
      <c r="I17" s="100"/>
      <c r="J17" s="101" t="s">
        <v>175</v>
      </c>
      <c r="K17" s="101"/>
      <c r="L17" s="101"/>
      <c r="M17" s="102" t="s">
        <v>176</v>
      </c>
      <c r="N17" s="102"/>
      <c r="O17" s="102"/>
      <c r="P17" s="103" t="s">
        <v>178</v>
      </c>
      <c r="Q17" s="103" t="s">
        <v>195</v>
      </c>
      <c r="R17" s="103" t="s">
        <v>179</v>
      </c>
      <c r="S17" s="103" t="s">
        <v>180</v>
      </c>
      <c r="T17" s="103" t="s">
        <v>258</v>
      </c>
      <c r="U17" s="103" t="s">
        <v>217</v>
      </c>
    </row>
    <row r="18" spans="2:21" ht="165.75" x14ac:dyDescent="0.25">
      <c r="B18" s="201" t="s">
        <v>11</v>
      </c>
      <c r="C18" s="91" t="s">
        <v>266</v>
      </c>
      <c r="D18" s="154" t="s">
        <v>199</v>
      </c>
      <c r="E18" s="155" t="e">
        <f>VLOOKUP(D18,$B$84:$C$85,2,0)</f>
        <v>#N/A</v>
      </c>
      <c r="F18" s="155">
        <v>2</v>
      </c>
      <c r="G18" s="154" t="s">
        <v>199</v>
      </c>
      <c r="H18" s="155" t="e">
        <f>VLOOKUP(G18,$B$78:$C$79,2,0)</f>
        <v>#N/A</v>
      </c>
      <c r="I18" s="155">
        <v>1</v>
      </c>
      <c r="J18" s="154" t="s">
        <v>199</v>
      </c>
      <c r="K18" s="155" t="e">
        <f>VLOOKUP(J18,$B$81:$C$82,2,0)</f>
        <v>#N/A</v>
      </c>
      <c r="L18" s="155">
        <v>2</v>
      </c>
      <c r="M18" s="154" t="s">
        <v>199</v>
      </c>
      <c r="N18" s="155" t="e">
        <f t="shared" ref="N18:N38" si="0">VLOOKUP(M18,$B$84:$C$85,2,0)</f>
        <v>#N/A</v>
      </c>
      <c r="O18" s="155">
        <v>2</v>
      </c>
      <c r="P18" s="155" t="str">
        <f>IF($D$8="-","-",IF(D18="-","-",IF(G18="-","-",IF(J18="-","-",IF(M18="-","-",SUM($E$8,E18,H18,K18,N18))))))</f>
        <v>-</v>
      </c>
      <c r="Q18" s="155">
        <f>SUM($F$8,F18,I18,L18,O18)</f>
        <v>10</v>
      </c>
      <c r="R18" s="150" t="str">
        <f>IF(P18="-","pendiente",+P18/Q18)</f>
        <v>pendiente</v>
      </c>
      <c r="S18" s="151" t="str">
        <f>IF(R18="pendiente","pendiente",IF(R18&gt;=100%,"Muy Bajo",IF(R18&gt;=80%,"Bajo",IF(R18&gt;=60%,"Medio",IF(R18&gt;=40%,"Alto","Muy Alto")))))</f>
        <v>pendiente</v>
      </c>
      <c r="T18" s="152" t="str">
        <f>IF('Subvenciones Prob.'!D4="No","No aplica",IF(S18="pendiente","pendiente",IF(S18="Muy Bajo",5%,IF(S18="Bajo",30%,IF(S18="Medio",50%,IF(S18="Alto",70%,90%))))))</f>
        <v>pendiente</v>
      </c>
      <c r="U18" s="153"/>
    </row>
    <row r="19" spans="2:21" ht="76.5" x14ac:dyDescent="0.25">
      <c r="B19" s="201"/>
      <c r="C19" s="92" t="s">
        <v>267</v>
      </c>
      <c r="D19" s="154" t="s">
        <v>199</v>
      </c>
      <c r="E19" s="155" t="e">
        <f t="shared" ref="E19:E38" si="1">VLOOKUP(D19,$B$84:$C$85,2,0)</f>
        <v>#N/A</v>
      </c>
      <c r="F19" s="155">
        <v>2</v>
      </c>
      <c r="G19" s="154" t="s">
        <v>199</v>
      </c>
      <c r="H19" s="155" t="e">
        <f t="shared" ref="H19:H38" si="2">VLOOKUP(G19,$B$78:$C$79,2,0)</f>
        <v>#N/A</v>
      </c>
      <c r="I19" s="155">
        <v>1</v>
      </c>
      <c r="J19" s="154" t="s">
        <v>199</v>
      </c>
      <c r="K19" s="155" t="e">
        <f t="shared" ref="K19:K38" si="3">VLOOKUP(J19,$B$81:$C$82,2,0)</f>
        <v>#N/A</v>
      </c>
      <c r="L19" s="155">
        <v>2</v>
      </c>
      <c r="M19" s="154" t="s">
        <v>199</v>
      </c>
      <c r="N19" s="155" t="e">
        <f t="shared" si="0"/>
        <v>#N/A</v>
      </c>
      <c r="O19" s="155">
        <v>2</v>
      </c>
      <c r="P19" s="155" t="str">
        <f t="shared" ref="P19:P38" si="4">IF($D$8="-","-",IF(D19="-","-",IF(G19="-","-",IF(J19="-","-",IF(M19="-","-",SUM($E$8,E19,H19,K19,N19))))))</f>
        <v>-</v>
      </c>
      <c r="Q19" s="155">
        <f t="shared" ref="Q19:Q38" si="5">SUM($F$8,F19,I19,L19,O19)</f>
        <v>10</v>
      </c>
      <c r="R19" s="150" t="str">
        <f t="shared" ref="R19:R38" si="6">IF(P19="-","pendiente",+P19/Q19)</f>
        <v>pendiente</v>
      </c>
      <c r="S19" s="151" t="str">
        <f t="shared" ref="S19:S38" si="7">IF(R19="pendiente","pendiente",IF(R19&gt;=100%,"Muy Bajo",IF(R19&gt;=80%,"Bajo",IF(R19&gt;=60%,"Medio",IF(R19&gt;=40%,"Alto","Muy Alto")))))</f>
        <v>pendiente</v>
      </c>
      <c r="T19" s="152" t="str">
        <f>IF('Subvenciones Prob.'!D4="No","No aplica",IF(S19="pendiente","pendiente",IF(S19="Muy Bajo",5%,IF(S19="Bajo",30%,IF(S19="Medio",50%,IF(S19="Alto",70%,90%))))))</f>
        <v>pendiente</v>
      </c>
      <c r="U19" s="153"/>
    </row>
    <row r="20" spans="2:21" ht="89.25" x14ac:dyDescent="0.25">
      <c r="B20" s="201"/>
      <c r="C20" s="92" t="s">
        <v>268</v>
      </c>
      <c r="D20" s="154" t="s">
        <v>199</v>
      </c>
      <c r="E20" s="155" t="e">
        <f t="shared" si="1"/>
        <v>#N/A</v>
      </c>
      <c r="F20" s="155">
        <v>2</v>
      </c>
      <c r="G20" s="154" t="s">
        <v>199</v>
      </c>
      <c r="H20" s="155" t="e">
        <f t="shared" si="2"/>
        <v>#N/A</v>
      </c>
      <c r="I20" s="155">
        <v>1</v>
      </c>
      <c r="J20" s="154" t="s">
        <v>199</v>
      </c>
      <c r="K20" s="155" t="e">
        <f t="shared" si="3"/>
        <v>#N/A</v>
      </c>
      <c r="L20" s="155">
        <v>2</v>
      </c>
      <c r="M20" s="154" t="s">
        <v>199</v>
      </c>
      <c r="N20" s="155" t="e">
        <f t="shared" si="0"/>
        <v>#N/A</v>
      </c>
      <c r="O20" s="155">
        <v>2</v>
      </c>
      <c r="P20" s="155" t="str">
        <f t="shared" si="4"/>
        <v>-</v>
      </c>
      <c r="Q20" s="155">
        <f t="shared" si="5"/>
        <v>10</v>
      </c>
      <c r="R20" s="150" t="str">
        <f t="shared" si="6"/>
        <v>pendiente</v>
      </c>
      <c r="S20" s="151" t="str">
        <f t="shared" si="7"/>
        <v>pendiente</v>
      </c>
      <c r="T20" s="152" t="str">
        <f>IF('Subvenciones Prob.'!D4="No","No aplica",IF(S20="pendiente","pendiente",IF(S20="Muy Bajo",5%,IF(S20="Bajo",30%,IF(S20="Medio",50%,IF(S20="Alto",70%,90%))))))</f>
        <v>pendiente</v>
      </c>
      <c r="U20" s="153"/>
    </row>
    <row r="21" spans="2:21" ht="76.5" x14ac:dyDescent="0.25">
      <c r="B21" s="201"/>
      <c r="C21" s="92" t="s">
        <v>269</v>
      </c>
      <c r="D21" s="154" t="s">
        <v>199</v>
      </c>
      <c r="E21" s="155" t="e">
        <f t="shared" si="1"/>
        <v>#N/A</v>
      </c>
      <c r="F21" s="155">
        <v>2</v>
      </c>
      <c r="G21" s="154" t="s">
        <v>199</v>
      </c>
      <c r="H21" s="155" t="e">
        <f t="shared" si="2"/>
        <v>#N/A</v>
      </c>
      <c r="I21" s="155">
        <v>1</v>
      </c>
      <c r="J21" s="154" t="s">
        <v>199</v>
      </c>
      <c r="K21" s="155" t="e">
        <f t="shared" si="3"/>
        <v>#N/A</v>
      </c>
      <c r="L21" s="155">
        <v>2</v>
      </c>
      <c r="M21" s="154" t="s">
        <v>199</v>
      </c>
      <c r="N21" s="155" t="e">
        <f t="shared" si="0"/>
        <v>#N/A</v>
      </c>
      <c r="O21" s="155">
        <v>2</v>
      </c>
      <c r="P21" s="155" t="str">
        <f t="shared" si="4"/>
        <v>-</v>
      </c>
      <c r="Q21" s="155">
        <f t="shared" si="5"/>
        <v>10</v>
      </c>
      <c r="R21" s="150" t="str">
        <f t="shared" si="6"/>
        <v>pendiente</v>
      </c>
      <c r="S21" s="151" t="str">
        <f t="shared" si="7"/>
        <v>pendiente</v>
      </c>
      <c r="T21" s="152" t="str">
        <f>IF('Subvenciones Prob.'!D4="No","No aplica",IF(S21="pendiente","pendiente",IF(S21="Muy Bajo",5%,IF(S21="Bajo",30%,IF(S21="Medio",50%,IF(S21="Alto",70%,90%))))))</f>
        <v>pendiente</v>
      </c>
      <c r="U21" s="153"/>
    </row>
    <row r="22" spans="2:21" ht="127.5" x14ac:dyDescent="0.25">
      <c r="B22" s="201"/>
      <c r="C22" s="93" t="s">
        <v>270</v>
      </c>
      <c r="D22" s="154" t="s">
        <v>199</v>
      </c>
      <c r="E22" s="155" t="e">
        <f t="shared" si="1"/>
        <v>#N/A</v>
      </c>
      <c r="F22" s="155">
        <v>2</v>
      </c>
      <c r="G22" s="154" t="s">
        <v>199</v>
      </c>
      <c r="H22" s="155" t="e">
        <f t="shared" si="2"/>
        <v>#N/A</v>
      </c>
      <c r="I22" s="155">
        <v>1</v>
      </c>
      <c r="J22" s="154" t="s">
        <v>199</v>
      </c>
      <c r="K22" s="155" t="e">
        <f t="shared" si="3"/>
        <v>#N/A</v>
      </c>
      <c r="L22" s="155">
        <v>2</v>
      </c>
      <c r="M22" s="154" t="s">
        <v>199</v>
      </c>
      <c r="N22" s="155" t="e">
        <f t="shared" si="0"/>
        <v>#N/A</v>
      </c>
      <c r="O22" s="155">
        <v>2</v>
      </c>
      <c r="P22" s="155" t="str">
        <f t="shared" si="4"/>
        <v>-</v>
      </c>
      <c r="Q22" s="155">
        <f t="shared" si="5"/>
        <v>10</v>
      </c>
      <c r="R22" s="150" t="str">
        <f t="shared" si="6"/>
        <v>pendiente</v>
      </c>
      <c r="S22" s="151" t="str">
        <f t="shared" si="7"/>
        <v>pendiente</v>
      </c>
      <c r="T22" s="152" t="str">
        <f>IF('Subvenciones Prob.'!D4="No","No aplica",IF(S22="pendiente","pendiente",IF(S22="Muy Bajo",5%,IF(S22="Bajo",30%,IF(S22="Medio",50%,IF(S22="Alto",70%,90%))))))</f>
        <v>pendiente</v>
      </c>
      <c r="U22" s="153"/>
    </row>
    <row r="23" spans="2:21" ht="90" x14ac:dyDescent="0.25">
      <c r="B23" s="94" t="s">
        <v>50</v>
      </c>
      <c r="C23" s="92" t="s">
        <v>271</v>
      </c>
      <c r="D23" s="154" t="s">
        <v>199</v>
      </c>
      <c r="E23" s="155" t="e">
        <f t="shared" si="1"/>
        <v>#N/A</v>
      </c>
      <c r="F23" s="155">
        <v>2</v>
      </c>
      <c r="G23" s="154" t="s">
        <v>199</v>
      </c>
      <c r="H23" s="155" t="e">
        <f t="shared" si="2"/>
        <v>#N/A</v>
      </c>
      <c r="I23" s="155">
        <v>1</v>
      </c>
      <c r="J23" s="154" t="s">
        <v>199</v>
      </c>
      <c r="K23" s="155" t="e">
        <f t="shared" si="3"/>
        <v>#N/A</v>
      </c>
      <c r="L23" s="155">
        <v>2</v>
      </c>
      <c r="M23" s="154" t="s">
        <v>199</v>
      </c>
      <c r="N23" s="155" t="e">
        <f t="shared" si="0"/>
        <v>#N/A</v>
      </c>
      <c r="O23" s="155">
        <v>2</v>
      </c>
      <c r="P23" s="155" t="str">
        <f t="shared" si="4"/>
        <v>-</v>
      </c>
      <c r="Q23" s="155">
        <f t="shared" si="5"/>
        <v>10</v>
      </c>
      <c r="R23" s="150" t="str">
        <f t="shared" si="6"/>
        <v>pendiente</v>
      </c>
      <c r="S23" s="151" t="str">
        <f t="shared" si="7"/>
        <v>pendiente</v>
      </c>
      <c r="T23" s="152" t="str">
        <f>IF('Subvenciones Prob.'!D4="No","No aplica",IF(S23="pendiente","pendiente",IF(S23="Muy Bajo",5%,IF(S23="Bajo",30%,IF(S23="Medio",50%,IF(S23="Alto",70%,90%))))))</f>
        <v>pendiente</v>
      </c>
      <c r="U23" s="153"/>
    </row>
    <row r="24" spans="2:21" ht="63.75" x14ac:dyDescent="0.25">
      <c r="B24" s="94" t="s">
        <v>51</v>
      </c>
      <c r="C24" s="92" t="s">
        <v>272</v>
      </c>
      <c r="D24" s="154" t="s">
        <v>199</v>
      </c>
      <c r="E24" s="155" t="e">
        <f t="shared" si="1"/>
        <v>#N/A</v>
      </c>
      <c r="F24" s="155">
        <v>2</v>
      </c>
      <c r="G24" s="154" t="s">
        <v>199</v>
      </c>
      <c r="H24" s="155" t="e">
        <f t="shared" si="2"/>
        <v>#N/A</v>
      </c>
      <c r="I24" s="155">
        <v>1</v>
      </c>
      <c r="J24" s="154" t="s">
        <v>199</v>
      </c>
      <c r="K24" s="155" t="e">
        <f t="shared" si="3"/>
        <v>#N/A</v>
      </c>
      <c r="L24" s="155">
        <v>2</v>
      </c>
      <c r="M24" s="154" t="s">
        <v>199</v>
      </c>
      <c r="N24" s="155" t="e">
        <f t="shared" si="0"/>
        <v>#N/A</v>
      </c>
      <c r="O24" s="155">
        <v>2</v>
      </c>
      <c r="P24" s="155" t="str">
        <f t="shared" si="4"/>
        <v>-</v>
      </c>
      <c r="Q24" s="155">
        <f t="shared" si="5"/>
        <v>10</v>
      </c>
      <c r="R24" s="150" t="str">
        <f t="shared" si="6"/>
        <v>pendiente</v>
      </c>
      <c r="S24" s="151" t="str">
        <f t="shared" si="7"/>
        <v>pendiente</v>
      </c>
      <c r="T24" s="152" t="str">
        <f>IF('Subvenciones Prob.'!D4="No","No aplica",IF(S24="pendiente","pendiente",IF(S24="Muy Bajo",5%,IF(S24="Bajo",30%,IF(S24="Medio",50%,IF(S24="Alto",70%,90%))))))</f>
        <v>pendiente</v>
      </c>
      <c r="U24" s="153"/>
    </row>
    <row r="25" spans="2:21" ht="76.5" x14ac:dyDescent="0.25">
      <c r="B25" s="94" t="s">
        <v>52</v>
      </c>
      <c r="C25" s="95" t="s">
        <v>273</v>
      </c>
      <c r="D25" s="154" t="s">
        <v>199</v>
      </c>
      <c r="E25" s="155" t="e">
        <f t="shared" si="1"/>
        <v>#N/A</v>
      </c>
      <c r="F25" s="155">
        <v>2</v>
      </c>
      <c r="G25" s="154" t="s">
        <v>199</v>
      </c>
      <c r="H25" s="155" t="e">
        <f t="shared" si="2"/>
        <v>#N/A</v>
      </c>
      <c r="I25" s="155">
        <v>1</v>
      </c>
      <c r="J25" s="154" t="s">
        <v>199</v>
      </c>
      <c r="K25" s="155" t="e">
        <f t="shared" si="3"/>
        <v>#N/A</v>
      </c>
      <c r="L25" s="155">
        <v>2</v>
      </c>
      <c r="M25" s="154" t="s">
        <v>199</v>
      </c>
      <c r="N25" s="155" t="e">
        <f t="shared" si="0"/>
        <v>#N/A</v>
      </c>
      <c r="O25" s="155">
        <v>2</v>
      </c>
      <c r="P25" s="155" t="str">
        <f t="shared" si="4"/>
        <v>-</v>
      </c>
      <c r="Q25" s="155">
        <f t="shared" si="5"/>
        <v>10</v>
      </c>
      <c r="R25" s="150" t="str">
        <f t="shared" si="6"/>
        <v>pendiente</v>
      </c>
      <c r="S25" s="151" t="str">
        <f t="shared" si="7"/>
        <v>pendiente</v>
      </c>
      <c r="T25" s="152" t="str">
        <f>IF('Subvenciones Prob.'!D4="No","No aplica",IF(S25="pendiente","pendiente",IF(S25="Muy Bajo",5%,IF(S25="Bajo",30%,IF(S25="Medio",50%,IF(S25="Alto",70%,90%))))))</f>
        <v>pendiente</v>
      </c>
      <c r="U25" s="153"/>
    </row>
    <row r="26" spans="2:21" ht="63.75" x14ac:dyDescent="0.25">
      <c r="B26" s="94" t="s">
        <v>12</v>
      </c>
      <c r="C26" s="95" t="s">
        <v>274</v>
      </c>
      <c r="D26" s="154" t="s">
        <v>199</v>
      </c>
      <c r="E26" s="155" t="e">
        <f t="shared" si="1"/>
        <v>#N/A</v>
      </c>
      <c r="F26" s="155">
        <v>2</v>
      </c>
      <c r="G26" s="154" t="s">
        <v>199</v>
      </c>
      <c r="H26" s="155" t="e">
        <f t="shared" si="2"/>
        <v>#N/A</v>
      </c>
      <c r="I26" s="155">
        <v>1</v>
      </c>
      <c r="J26" s="154" t="s">
        <v>199</v>
      </c>
      <c r="K26" s="155" t="e">
        <f t="shared" si="3"/>
        <v>#N/A</v>
      </c>
      <c r="L26" s="155">
        <v>2</v>
      </c>
      <c r="M26" s="154" t="s">
        <v>199</v>
      </c>
      <c r="N26" s="155" t="e">
        <f t="shared" si="0"/>
        <v>#N/A</v>
      </c>
      <c r="O26" s="155">
        <v>2</v>
      </c>
      <c r="P26" s="155" t="str">
        <f t="shared" si="4"/>
        <v>-</v>
      </c>
      <c r="Q26" s="155">
        <f t="shared" si="5"/>
        <v>10</v>
      </c>
      <c r="R26" s="150" t="str">
        <f t="shared" si="6"/>
        <v>pendiente</v>
      </c>
      <c r="S26" s="151" t="str">
        <f t="shared" si="7"/>
        <v>pendiente</v>
      </c>
      <c r="T26" s="152" t="str">
        <f>IF('Subvenciones Prob.'!D4="No","No aplica",IF(S26="pendiente","pendiente",IF(S26="Muy Bajo",5%,IF(S26="Bajo",30%,IF(S26="Medio",50%,IF(S26="Alto",70%,90%))))))</f>
        <v>pendiente</v>
      </c>
      <c r="U26" s="153"/>
    </row>
    <row r="27" spans="2:21" ht="89.25" x14ac:dyDescent="0.25">
      <c r="B27" s="201" t="s">
        <v>13</v>
      </c>
      <c r="C27" s="92" t="s">
        <v>275</v>
      </c>
      <c r="D27" s="154" t="s">
        <v>199</v>
      </c>
      <c r="E27" s="155" t="e">
        <f t="shared" si="1"/>
        <v>#N/A</v>
      </c>
      <c r="F27" s="155">
        <v>2</v>
      </c>
      <c r="G27" s="154" t="s">
        <v>199</v>
      </c>
      <c r="H27" s="155" t="e">
        <f t="shared" si="2"/>
        <v>#N/A</v>
      </c>
      <c r="I27" s="155">
        <v>1</v>
      </c>
      <c r="J27" s="154" t="s">
        <v>199</v>
      </c>
      <c r="K27" s="155" t="e">
        <f t="shared" si="3"/>
        <v>#N/A</v>
      </c>
      <c r="L27" s="155">
        <v>2</v>
      </c>
      <c r="M27" s="154" t="s">
        <v>199</v>
      </c>
      <c r="N27" s="155" t="e">
        <f t="shared" si="0"/>
        <v>#N/A</v>
      </c>
      <c r="O27" s="155">
        <v>2</v>
      </c>
      <c r="P27" s="155" t="str">
        <f t="shared" si="4"/>
        <v>-</v>
      </c>
      <c r="Q27" s="155">
        <f t="shared" si="5"/>
        <v>10</v>
      </c>
      <c r="R27" s="150" t="str">
        <f t="shared" si="6"/>
        <v>pendiente</v>
      </c>
      <c r="S27" s="151" t="str">
        <f t="shared" si="7"/>
        <v>pendiente</v>
      </c>
      <c r="T27" s="152" t="str">
        <f>IF('Subvenciones Prob.'!D4="No","No aplica",IF(S27="pendiente","pendiente",IF(S27="Muy Bajo",5%,IF(S27="Bajo",30%,IF(S27="Medio",50%,IF(S27="Alto",70%,90%))))))</f>
        <v>pendiente</v>
      </c>
      <c r="U27" s="153"/>
    </row>
    <row r="28" spans="2:21" ht="63.75" x14ac:dyDescent="0.25">
      <c r="B28" s="201"/>
      <c r="C28" s="96" t="s">
        <v>276</v>
      </c>
      <c r="D28" s="154" t="s">
        <v>199</v>
      </c>
      <c r="E28" s="155" t="e">
        <f t="shared" si="1"/>
        <v>#N/A</v>
      </c>
      <c r="F28" s="155">
        <v>2</v>
      </c>
      <c r="G28" s="154" t="s">
        <v>199</v>
      </c>
      <c r="H28" s="155" t="e">
        <f t="shared" si="2"/>
        <v>#N/A</v>
      </c>
      <c r="I28" s="155">
        <v>1</v>
      </c>
      <c r="J28" s="154" t="s">
        <v>199</v>
      </c>
      <c r="K28" s="155" t="e">
        <f t="shared" si="3"/>
        <v>#N/A</v>
      </c>
      <c r="L28" s="155">
        <v>2</v>
      </c>
      <c r="M28" s="154" t="s">
        <v>199</v>
      </c>
      <c r="N28" s="155" t="e">
        <f t="shared" si="0"/>
        <v>#N/A</v>
      </c>
      <c r="O28" s="155">
        <v>2</v>
      </c>
      <c r="P28" s="155" t="str">
        <f t="shared" si="4"/>
        <v>-</v>
      </c>
      <c r="Q28" s="155">
        <f t="shared" si="5"/>
        <v>10</v>
      </c>
      <c r="R28" s="150" t="str">
        <f t="shared" si="6"/>
        <v>pendiente</v>
      </c>
      <c r="S28" s="151" t="str">
        <f t="shared" si="7"/>
        <v>pendiente</v>
      </c>
      <c r="T28" s="152" t="str">
        <f>IF('Subvenciones Prob.'!D4="No","No aplica",IF(S28="pendiente","pendiente",IF(S28="Muy Bajo",5%,IF(S28="Bajo",30%,IF(S28="Medio",50%,IF(S28="Alto",70%,90%))))))</f>
        <v>pendiente</v>
      </c>
      <c r="U28" s="153"/>
    </row>
    <row r="29" spans="2:21" ht="76.5" x14ac:dyDescent="0.25">
      <c r="B29" s="201"/>
      <c r="C29" s="95" t="s">
        <v>277</v>
      </c>
      <c r="D29" s="154" t="s">
        <v>199</v>
      </c>
      <c r="E29" s="155" t="e">
        <f t="shared" si="1"/>
        <v>#N/A</v>
      </c>
      <c r="F29" s="155">
        <v>2</v>
      </c>
      <c r="G29" s="154" t="s">
        <v>199</v>
      </c>
      <c r="H29" s="155" t="e">
        <f t="shared" si="2"/>
        <v>#N/A</v>
      </c>
      <c r="I29" s="155">
        <v>1</v>
      </c>
      <c r="J29" s="154" t="s">
        <v>199</v>
      </c>
      <c r="K29" s="155" t="e">
        <f t="shared" si="3"/>
        <v>#N/A</v>
      </c>
      <c r="L29" s="155">
        <v>2</v>
      </c>
      <c r="M29" s="154" t="s">
        <v>199</v>
      </c>
      <c r="N29" s="155" t="e">
        <f t="shared" si="0"/>
        <v>#N/A</v>
      </c>
      <c r="O29" s="155">
        <v>2</v>
      </c>
      <c r="P29" s="155" t="str">
        <f t="shared" si="4"/>
        <v>-</v>
      </c>
      <c r="Q29" s="155">
        <f t="shared" si="5"/>
        <v>10</v>
      </c>
      <c r="R29" s="150" t="str">
        <f t="shared" si="6"/>
        <v>pendiente</v>
      </c>
      <c r="S29" s="151" t="str">
        <f t="shared" si="7"/>
        <v>pendiente</v>
      </c>
      <c r="T29" s="152" t="str">
        <f>IF('Subvenciones Prob.'!D4="No","No aplica",IF(S29="pendiente","pendiente",IF(S29="Muy Bajo",5%,IF(S29="Bajo",30%,IF(S29="Medio",50%,IF(S29="Alto",70%,90%))))))</f>
        <v>pendiente</v>
      </c>
      <c r="U29" s="153"/>
    </row>
    <row r="30" spans="2:21" ht="63.75" x14ac:dyDescent="0.25">
      <c r="B30" s="201"/>
      <c r="C30" s="92" t="s">
        <v>278</v>
      </c>
      <c r="D30" s="154" t="s">
        <v>199</v>
      </c>
      <c r="E30" s="155" t="e">
        <f t="shared" si="1"/>
        <v>#N/A</v>
      </c>
      <c r="F30" s="155">
        <v>2</v>
      </c>
      <c r="G30" s="154" t="s">
        <v>199</v>
      </c>
      <c r="H30" s="155" t="e">
        <f t="shared" si="2"/>
        <v>#N/A</v>
      </c>
      <c r="I30" s="155">
        <v>1</v>
      </c>
      <c r="J30" s="154" t="s">
        <v>199</v>
      </c>
      <c r="K30" s="155" t="e">
        <f t="shared" si="3"/>
        <v>#N/A</v>
      </c>
      <c r="L30" s="155">
        <v>2</v>
      </c>
      <c r="M30" s="154" t="s">
        <v>199</v>
      </c>
      <c r="N30" s="155" t="e">
        <f t="shared" si="0"/>
        <v>#N/A</v>
      </c>
      <c r="O30" s="155">
        <v>2</v>
      </c>
      <c r="P30" s="155" t="str">
        <f t="shared" si="4"/>
        <v>-</v>
      </c>
      <c r="Q30" s="155">
        <f t="shared" si="5"/>
        <v>10</v>
      </c>
      <c r="R30" s="150" t="str">
        <f t="shared" si="6"/>
        <v>pendiente</v>
      </c>
      <c r="S30" s="151" t="str">
        <f t="shared" si="7"/>
        <v>pendiente</v>
      </c>
      <c r="T30" s="152" t="str">
        <f>IF('Subvenciones Prob.'!D4="No","No aplica",IF(S30="pendiente","pendiente",IF(S30="Muy Bajo",5%,IF(S30="Bajo",30%,IF(S30="Medio",50%,IF(S30="Alto",70%,90%))))))</f>
        <v>pendiente</v>
      </c>
      <c r="U30" s="153"/>
    </row>
    <row r="31" spans="2:21" ht="51" x14ac:dyDescent="0.25">
      <c r="B31" s="201"/>
      <c r="C31" s="92" t="s">
        <v>279</v>
      </c>
      <c r="D31" s="154" t="s">
        <v>199</v>
      </c>
      <c r="E31" s="155" t="e">
        <f t="shared" si="1"/>
        <v>#N/A</v>
      </c>
      <c r="F31" s="155">
        <v>2</v>
      </c>
      <c r="G31" s="154" t="s">
        <v>199</v>
      </c>
      <c r="H31" s="155" t="e">
        <f t="shared" si="2"/>
        <v>#N/A</v>
      </c>
      <c r="I31" s="155">
        <v>1</v>
      </c>
      <c r="J31" s="154" t="s">
        <v>199</v>
      </c>
      <c r="K31" s="155" t="e">
        <f t="shared" si="3"/>
        <v>#N/A</v>
      </c>
      <c r="L31" s="155">
        <v>2</v>
      </c>
      <c r="M31" s="154" t="s">
        <v>199</v>
      </c>
      <c r="N31" s="155" t="e">
        <f t="shared" si="0"/>
        <v>#N/A</v>
      </c>
      <c r="O31" s="155">
        <v>2</v>
      </c>
      <c r="P31" s="155" t="str">
        <f t="shared" si="4"/>
        <v>-</v>
      </c>
      <c r="Q31" s="155">
        <f t="shared" si="5"/>
        <v>10</v>
      </c>
      <c r="R31" s="150" t="str">
        <f t="shared" si="6"/>
        <v>pendiente</v>
      </c>
      <c r="S31" s="151" t="str">
        <f t="shared" si="7"/>
        <v>pendiente</v>
      </c>
      <c r="T31" s="152" t="str">
        <f>IF('Subvenciones Prob.'!D4="No","No aplica",IF(S31="pendiente","pendiente",IF(S31="Muy Bajo",5%,IF(S31="Bajo",30%,IF(S31="Medio",50%,IF(S31="Alto",70%,90%))))))</f>
        <v>pendiente</v>
      </c>
      <c r="U31" s="153"/>
    </row>
    <row r="32" spans="2:21" ht="63.75" x14ac:dyDescent="0.25">
      <c r="B32" s="201" t="s">
        <v>53</v>
      </c>
      <c r="C32" s="92" t="s">
        <v>280</v>
      </c>
      <c r="D32" s="154" t="s">
        <v>199</v>
      </c>
      <c r="E32" s="155" t="e">
        <f t="shared" si="1"/>
        <v>#N/A</v>
      </c>
      <c r="F32" s="155">
        <v>2</v>
      </c>
      <c r="G32" s="154" t="s">
        <v>199</v>
      </c>
      <c r="H32" s="155" t="e">
        <f t="shared" si="2"/>
        <v>#N/A</v>
      </c>
      <c r="I32" s="155">
        <v>1</v>
      </c>
      <c r="J32" s="154" t="s">
        <v>199</v>
      </c>
      <c r="K32" s="155" t="e">
        <f t="shared" si="3"/>
        <v>#N/A</v>
      </c>
      <c r="L32" s="155">
        <v>2</v>
      </c>
      <c r="M32" s="154" t="s">
        <v>199</v>
      </c>
      <c r="N32" s="155" t="e">
        <f t="shared" si="0"/>
        <v>#N/A</v>
      </c>
      <c r="O32" s="155">
        <v>2</v>
      </c>
      <c r="P32" s="155" t="str">
        <f t="shared" si="4"/>
        <v>-</v>
      </c>
      <c r="Q32" s="155">
        <f t="shared" si="5"/>
        <v>10</v>
      </c>
      <c r="R32" s="150" t="str">
        <f t="shared" si="6"/>
        <v>pendiente</v>
      </c>
      <c r="S32" s="151" t="str">
        <f t="shared" si="7"/>
        <v>pendiente</v>
      </c>
      <c r="T32" s="152" t="str">
        <f>IF('Subvenciones Prob.'!D4="No","No aplica",IF(S32="pendiente","pendiente",IF(S32="Muy Bajo",5%,IF(S32="Bajo",30%,IF(S32="Medio",50%,IF(S32="Alto",70%,90%))))))</f>
        <v>pendiente</v>
      </c>
      <c r="U32" s="153"/>
    </row>
    <row r="33" spans="2:21" ht="51" x14ac:dyDescent="0.25">
      <c r="B33" s="201"/>
      <c r="C33" s="97" t="s">
        <v>281</v>
      </c>
      <c r="D33" s="154" t="s">
        <v>199</v>
      </c>
      <c r="E33" s="155" t="e">
        <f t="shared" si="1"/>
        <v>#N/A</v>
      </c>
      <c r="F33" s="155">
        <v>2</v>
      </c>
      <c r="G33" s="154" t="s">
        <v>199</v>
      </c>
      <c r="H33" s="155" t="e">
        <f t="shared" si="2"/>
        <v>#N/A</v>
      </c>
      <c r="I33" s="155">
        <v>1</v>
      </c>
      <c r="J33" s="154" t="s">
        <v>199</v>
      </c>
      <c r="K33" s="155" t="e">
        <f t="shared" si="3"/>
        <v>#N/A</v>
      </c>
      <c r="L33" s="155">
        <v>2</v>
      </c>
      <c r="M33" s="154" t="s">
        <v>199</v>
      </c>
      <c r="N33" s="155" t="e">
        <f t="shared" si="0"/>
        <v>#N/A</v>
      </c>
      <c r="O33" s="155">
        <v>2</v>
      </c>
      <c r="P33" s="155" t="str">
        <f t="shared" si="4"/>
        <v>-</v>
      </c>
      <c r="Q33" s="155">
        <f t="shared" si="5"/>
        <v>10</v>
      </c>
      <c r="R33" s="150" t="str">
        <f t="shared" si="6"/>
        <v>pendiente</v>
      </c>
      <c r="S33" s="151" t="str">
        <f t="shared" si="7"/>
        <v>pendiente</v>
      </c>
      <c r="T33" s="152" t="str">
        <f>IF('Subvenciones Prob.'!D4="No","No aplica",IF(S33="pendiente","pendiente",IF(S33="Muy Bajo",5%,IF(S33="Bajo",30%,IF(S33="Medio",50%,IF(S33="Alto",70%,90%))))))</f>
        <v>pendiente</v>
      </c>
      <c r="U33" s="153"/>
    </row>
    <row r="34" spans="2:21" ht="165" x14ac:dyDescent="0.25">
      <c r="B34" s="94" t="s">
        <v>32</v>
      </c>
      <c r="C34" s="93" t="s">
        <v>282</v>
      </c>
      <c r="D34" s="154" t="s">
        <v>199</v>
      </c>
      <c r="E34" s="155" t="e">
        <f t="shared" si="1"/>
        <v>#N/A</v>
      </c>
      <c r="F34" s="155">
        <v>2</v>
      </c>
      <c r="G34" s="154" t="s">
        <v>199</v>
      </c>
      <c r="H34" s="155" t="e">
        <f t="shared" si="2"/>
        <v>#N/A</v>
      </c>
      <c r="I34" s="155">
        <v>1</v>
      </c>
      <c r="J34" s="154" t="s">
        <v>199</v>
      </c>
      <c r="K34" s="155" t="e">
        <f t="shared" si="3"/>
        <v>#N/A</v>
      </c>
      <c r="L34" s="155">
        <v>2</v>
      </c>
      <c r="M34" s="154" t="s">
        <v>199</v>
      </c>
      <c r="N34" s="155" t="e">
        <f t="shared" si="0"/>
        <v>#N/A</v>
      </c>
      <c r="O34" s="155">
        <v>2</v>
      </c>
      <c r="P34" s="155" t="str">
        <f t="shared" si="4"/>
        <v>-</v>
      </c>
      <c r="Q34" s="155">
        <f t="shared" si="5"/>
        <v>10</v>
      </c>
      <c r="R34" s="150" t="str">
        <f t="shared" si="6"/>
        <v>pendiente</v>
      </c>
      <c r="S34" s="151" t="str">
        <f t="shared" si="7"/>
        <v>pendiente</v>
      </c>
      <c r="T34" s="152" t="str">
        <f>IF('Subvenciones Prob.'!D4="No","No aplica",IF(S34="pendiente","pendiente",IF(S34="Muy Bajo",5%,IF(S34="Bajo",30%,IF(S34="Medio",50%,IF(S34="Alto",70%,90%))))))</f>
        <v>pendiente</v>
      </c>
      <c r="U34" s="153"/>
    </row>
    <row r="35" spans="2:21" ht="76.5" x14ac:dyDescent="0.25">
      <c r="B35" s="201" t="s">
        <v>46</v>
      </c>
      <c r="C35" s="98" t="s">
        <v>283</v>
      </c>
      <c r="D35" s="154" t="s">
        <v>199</v>
      </c>
      <c r="E35" s="155" t="e">
        <f t="shared" si="1"/>
        <v>#N/A</v>
      </c>
      <c r="F35" s="155">
        <v>2</v>
      </c>
      <c r="G35" s="154" t="s">
        <v>199</v>
      </c>
      <c r="H35" s="155" t="e">
        <f t="shared" si="2"/>
        <v>#N/A</v>
      </c>
      <c r="I35" s="155">
        <v>1</v>
      </c>
      <c r="J35" s="154" t="s">
        <v>199</v>
      </c>
      <c r="K35" s="155" t="e">
        <f t="shared" si="3"/>
        <v>#N/A</v>
      </c>
      <c r="L35" s="155">
        <v>2</v>
      </c>
      <c r="M35" s="154" t="s">
        <v>199</v>
      </c>
      <c r="N35" s="155" t="e">
        <f t="shared" si="0"/>
        <v>#N/A</v>
      </c>
      <c r="O35" s="155">
        <v>2</v>
      </c>
      <c r="P35" s="155" t="str">
        <f t="shared" si="4"/>
        <v>-</v>
      </c>
      <c r="Q35" s="155">
        <f t="shared" si="5"/>
        <v>10</v>
      </c>
      <c r="R35" s="150" t="str">
        <f t="shared" si="6"/>
        <v>pendiente</v>
      </c>
      <c r="S35" s="151" t="str">
        <f t="shared" si="7"/>
        <v>pendiente</v>
      </c>
      <c r="T35" s="152" t="str">
        <f>IF('Subvenciones Prob.'!D4="No","No aplica",IF(S35="pendiente","pendiente",IF(S35="Muy Bajo",5%,IF(S35="Bajo",30%,IF(S35="Medio",50%,IF(S35="Alto",70%,90%))))))</f>
        <v>pendiente</v>
      </c>
      <c r="U35" s="153"/>
    </row>
    <row r="36" spans="2:21" ht="89.25" x14ac:dyDescent="0.25">
      <c r="B36" s="201"/>
      <c r="C36" s="92" t="s">
        <v>284</v>
      </c>
      <c r="D36" s="154" t="s">
        <v>199</v>
      </c>
      <c r="E36" s="155" t="e">
        <f t="shared" si="1"/>
        <v>#N/A</v>
      </c>
      <c r="F36" s="155">
        <v>2</v>
      </c>
      <c r="G36" s="154" t="s">
        <v>199</v>
      </c>
      <c r="H36" s="155" t="e">
        <f t="shared" si="2"/>
        <v>#N/A</v>
      </c>
      <c r="I36" s="155">
        <v>1</v>
      </c>
      <c r="J36" s="154" t="s">
        <v>199</v>
      </c>
      <c r="K36" s="155" t="e">
        <f t="shared" si="3"/>
        <v>#N/A</v>
      </c>
      <c r="L36" s="155">
        <v>2</v>
      </c>
      <c r="M36" s="154" t="s">
        <v>199</v>
      </c>
      <c r="N36" s="155" t="e">
        <f t="shared" si="0"/>
        <v>#N/A</v>
      </c>
      <c r="O36" s="155">
        <v>2</v>
      </c>
      <c r="P36" s="155" t="str">
        <f t="shared" si="4"/>
        <v>-</v>
      </c>
      <c r="Q36" s="155">
        <f t="shared" si="5"/>
        <v>10</v>
      </c>
      <c r="R36" s="150" t="str">
        <f t="shared" si="6"/>
        <v>pendiente</v>
      </c>
      <c r="S36" s="151" t="str">
        <f t="shared" si="7"/>
        <v>pendiente</v>
      </c>
      <c r="T36" s="152" t="str">
        <f>IF('Subvenciones Prob.'!D4="No","No aplica",IF(S36="pendiente","pendiente",IF(S36="Muy Bajo",5%,IF(S36="Bajo",30%,IF(S36="Medio",50%,IF(S36="Alto",70%,90%))))))</f>
        <v>pendiente</v>
      </c>
      <c r="U36" s="153"/>
    </row>
    <row r="37" spans="2:21" ht="51" x14ac:dyDescent="0.25">
      <c r="B37" s="201"/>
      <c r="C37" s="92" t="s">
        <v>285</v>
      </c>
      <c r="D37" s="154" t="s">
        <v>199</v>
      </c>
      <c r="E37" s="155" t="e">
        <f t="shared" si="1"/>
        <v>#N/A</v>
      </c>
      <c r="F37" s="155">
        <v>2</v>
      </c>
      <c r="G37" s="154" t="s">
        <v>199</v>
      </c>
      <c r="H37" s="155" t="e">
        <f t="shared" si="2"/>
        <v>#N/A</v>
      </c>
      <c r="I37" s="155">
        <v>1</v>
      </c>
      <c r="J37" s="154" t="s">
        <v>199</v>
      </c>
      <c r="K37" s="155" t="e">
        <f t="shared" si="3"/>
        <v>#N/A</v>
      </c>
      <c r="L37" s="155">
        <v>2</v>
      </c>
      <c r="M37" s="154" t="s">
        <v>199</v>
      </c>
      <c r="N37" s="155" t="e">
        <f t="shared" si="0"/>
        <v>#N/A</v>
      </c>
      <c r="O37" s="155">
        <v>2</v>
      </c>
      <c r="P37" s="155" t="str">
        <f t="shared" si="4"/>
        <v>-</v>
      </c>
      <c r="Q37" s="155">
        <f t="shared" si="5"/>
        <v>10</v>
      </c>
      <c r="R37" s="150" t="str">
        <f t="shared" si="6"/>
        <v>pendiente</v>
      </c>
      <c r="S37" s="151" t="str">
        <f t="shared" si="7"/>
        <v>pendiente</v>
      </c>
      <c r="T37" s="152" t="str">
        <f>IF('Subvenciones Prob.'!D4="No","No aplica",IF(S37="pendiente","pendiente",IF(S37="Muy Bajo",5%,IF(S37="Bajo",30%,IF(S37="Medio",50%,IF(S37="Alto",70%,90%))))))</f>
        <v>pendiente</v>
      </c>
      <c r="U37" s="153"/>
    </row>
    <row r="38" spans="2:21" ht="51" x14ac:dyDescent="0.25">
      <c r="B38" s="201"/>
      <c r="C38" s="91" t="s">
        <v>286</v>
      </c>
      <c r="D38" s="154" t="s">
        <v>199</v>
      </c>
      <c r="E38" s="155" t="e">
        <f t="shared" si="1"/>
        <v>#N/A</v>
      </c>
      <c r="F38" s="155">
        <v>2</v>
      </c>
      <c r="G38" s="154" t="s">
        <v>199</v>
      </c>
      <c r="H38" s="155" t="e">
        <f t="shared" si="2"/>
        <v>#N/A</v>
      </c>
      <c r="I38" s="155">
        <v>1</v>
      </c>
      <c r="J38" s="154" t="s">
        <v>199</v>
      </c>
      <c r="K38" s="155" t="e">
        <f t="shared" si="3"/>
        <v>#N/A</v>
      </c>
      <c r="L38" s="155">
        <v>2</v>
      </c>
      <c r="M38" s="154" t="s">
        <v>199</v>
      </c>
      <c r="N38" s="155" t="e">
        <f t="shared" si="0"/>
        <v>#N/A</v>
      </c>
      <c r="O38" s="155">
        <v>2</v>
      </c>
      <c r="P38" s="155" t="str">
        <f t="shared" si="4"/>
        <v>-</v>
      </c>
      <c r="Q38" s="155">
        <f t="shared" si="5"/>
        <v>10</v>
      </c>
      <c r="R38" s="150" t="str">
        <f t="shared" si="6"/>
        <v>pendiente</v>
      </c>
      <c r="S38" s="151" t="str">
        <f t="shared" si="7"/>
        <v>pendiente</v>
      </c>
      <c r="T38" s="152" t="str">
        <f>IF('Subvenciones Prob.'!D4="No","No aplica",IF(S38="pendiente","pendiente",IF(S38="Muy Bajo",5%,IF(S38="Bajo",30%,IF(S38="Medio",50%,IF(S38="Alto",70%,90%))))))</f>
        <v>pendiente</v>
      </c>
      <c r="U38" s="153"/>
    </row>
    <row r="41" spans="2:21" s="56" customFormat="1" x14ac:dyDescent="0.25">
      <c r="C41" s="83"/>
      <c r="D41" s="78"/>
      <c r="E41" s="78"/>
      <c r="F41" s="78"/>
      <c r="G41" s="78"/>
      <c r="H41" s="78"/>
      <c r="I41" s="78"/>
      <c r="J41" s="78"/>
      <c r="K41" s="78"/>
      <c r="L41" s="78"/>
      <c r="M41" s="78"/>
      <c r="N41" s="78"/>
      <c r="O41" s="78"/>
      <c r="P41" s="78"/>
      <c r="Q41" s="148"/>
      <c r="R41" s="31"/>
      <c r="S41" s="31"/>
      <c r="T41" s="31"/>
      <c r="U41" s="31"/>
    </row>
    <row r="42" spans="2:21" s="56" customFormat="1" x14ac:dyDescent="0.25">
      <c r="C42" s="83"/>
      <c r="D42" s="78"/>
      <c r="E42" s="78"/>
      <c r="F42" s="78"/>
      <c r="G42" s="78"/>
      <c r="H42" s="78"/>
      <c r="I42" s="78"/>
      <c r="J42" s="78"/>
      <c r="K42" s="78"/>
      <c r="L42" s="78"/>
      <c r="M42" s="78"/>
      <c r="N42" s="78"/>
      <c r="O42" s="78"/>
      <c r="P42" s="78"/>
      <c r="Q42" s="148"/>
      <c r="R42" s="31"/>
      <c r="S42" s="31"/>
      <c r="T42" s="31"/>
      <c r="U42" s="31"/>
    </row>
    <row r="43" spans="2:21" s="56" customFormat="1" x14ac:dyDescent="0.25">
      <c r="C43" s="83"/>
      <c r="D43" s="78"/>
      <c r="E43" s="78"/>
      <c r="F43" s="78"/>
      <c r="G43" s="78"/>
      <c r="H43" s="78"/>
      <c r="I43" s="78"/>
      <c r="J43" s="78"/>
      <c r="K43" s="78"/>
      <c r="L43" s="78"/>
      <c r="M43" s="78"/>
      <c r="N43" s="78"/>
      <c r="O43" s="78"/>
      <c r="P43" s="78"/>
      <c r="Q43" s="148"/>
      <c r="R43" s="31"/>
      <c r="S43" s="31"/>
      <c r="T43" s="31"/>
      <c r="U43" s="31"/>
    </row>
    <row r="44" spans="2:21" s="56" customFormat="1" x14ac:dyDescent="0.25">
      <c r="C44" s="83"/>
      <c r="D44" s="78"/>
      <c r="E44" s="78"/>
      <c r="F44" s="78"/>
      <c r="G44" s="78"/>
      <c r="H44" s="78"/>
      <c r="I44" s="78"/>
      <c r="J44" s="78"/>
      <c r="K44" s="78"/>
      <c r="L44" s="78"/>
      <c r="M44" s="78"/>
      <c r="N44" s="78"/>
      <c r="O44" s="78"/>
      <c r="P44" s="78"/>
      <c r="Q44" s="148"/>
      <c r="R44" s="31"/>
      <c r="S44" s="31"/>
      <c r="T44" s="31"/>
      <c r="U44" s="31"/>
    </row>
    <row r="45" spans="2:21" s="56" customFormat="1" x14ac:dyDescent="0.25">
      <c r="C45" s="83"/>
      <c r="D45" s="78"/>
      <c r="E45" s="78"/>
      <c r="F45" s="78"/>
      <c r="G45" s="78"/>
      <c r="H45" s="78"/>
      <c r="I45" s="78"/>
      <c r="J45" s="78"/>
      <c r="K45" s="78"/>
      <c r="L45" s="78"/>
      <c r="M45" s="78"/>
      <c r="N45" s="78"/>
      <c r="O45" s="78"/>
      <c r="P45" s="78"/>
      <c r="Q45" s="148"/>
      <c r="R45" s="31"/>
      <c r="S45" s="31"/>
      <c r="T45" s="31"/>
      <c r="U45" s="31"/>
    </row>
    <row r="46" spans="2:21" s="56" customFormat="1" x14ac:dyDescent="0.25">
      <c r="C46" s="83"/>
      <c r="D46" s="78"/>
      <c r="E46" s="78"/>
      <c r="F46" s="78"/>
      <c r="G46" s="78"/>
      <c r="H46" s="78"/>
      <c r="I46" s="78"/>
      <c r="J46" s="78"/>
      <c r="K46" s="78"/>
      <c r="L46" s="78"/>
      <c r="M46" s="78"/>
      <c r="N46" s="78"/>
      <c r="O46" s="78"/>
      <c r="P46" s="78"/>
      <c r="Q46" s="148"/>
      <c r="R46" s="31"/>
      <c r="S46" s="31"/>
      <c r="T46" s="31"/>
      <c r="U46" s="31"/>
    </row>
    <row r="47" spans="2:21" s="56" customFormat="1" x14ac:dyDescent="0.25">
      <c r="C47" s="83"/>
      <c r="D47" s="78"/>
      <c r="E47" s="78"/>
      <c r="F47" s="78"/>
      <c r="G47" s="78"/>
      <c r="H47" s="78"/>
      <c r="I47" s="78"/>
      <c r="J47" s="78"/>
      <c r="K47" s="78"/>
      <c r="L47" s="78"/>
      <c r="M47" s="78"/>
      <c r="N47" s="78"/>
      <c r="O47" s="78"/>
      <c r="P47" s="78"/>
      <c r="Q47" s="148"/>
      <c r="R47" s="31"/>
      <c r="S47" s="31"/>
      <c r="T47" s="31"/>
      <c r="U47" s="31"/>
    </row>
    <row r="48" spans="2:21" s="56" customFormat="1" x14ac:dyDescent="0.25">
      <c r="C48" s="83"/>
      <c r="D48" s="78"/>
      <c r="E48" s="78"/>
      <c r="F48" s="78"/>
      <c r="G48" s="78"/>
      <c r="H48" s="78"/>
      <c r="I48" s="78"/>
      <c r="J48" s="78"/>
      <c r="K48" s="78"/>
      <c r="L48" s="78"/>
      <c r="M48" s="78"/>
      <c r="N48" s="78"/>
      <c r="O48" s="78"/>
      <c r="P48" s="78"/>
      <c r="Q48" s="148"/>
      <c r="R48" s="31"/>
      <c r="S48" s="31"/>
      <c r="T48" s="31"/>
      <c r="U48" s="31"/>
    </row>
    <row r="49" spans="3:21" s="56" customFormat="1" x14ac:dyDescent="0.25">
      <c r="C49" s="83"/>
      <c r="D49" s="78"/>
      <c r="E49" s="78"/>
      <c r="F49" s="78"/>
      <c r="G49" s="78"/>
      <c r="H49" s="78"/>
      <c r="I49" s="78"/>
      <c r="J49" s="78"/>
      <c r="K49" s="78"/>
      <c r="L49" s="78"/>
      <c r="M49" s="78"/>
      <c r="N49" s="78"/>
      <c r="O49" s="78"/>
      <c r="P49" s="78"/>
      <c r="Q49" s="148"/>
      <c r="R49" s="31"/>
      <c r="S49" s="31"/>
      <c r="T49" s="31"/>
      <c r="U49" s="31"/>
    </row>
    <row r="50" spans="3:21" s="56" customFormat="1" x14ac:dyDescent="0.25">
      <c r="C50" s="83"/>
      <c r="D50" s="78"/>
      <c r="E50" s="78"/>
      <c r="F50" s="78"/>
      <c r="G50" s="78"/>
      <c r="H50" s="78"/>
      <c r="I50" s="78"/>
      <c r="J50" s="78"/>
      <c r="K50" s="78"/>
      <c r="L50" s="78"/>
      <c r="M50" s="78"/>
      <c r="N50" s="78"/>
      <c r="O50" s="78"/>
      <c r="P50" s="78"/>
      <c r="Q50" s="148"/>
      <c r="R50" s="31"/>
      <c r="S50" s="31"/>
      <c r="T50" s="31"/>
      <c r="U50" s="31"/>
    </row>
    <row r="51" spans="3:21" s="56" customFormat="1" x14ac:dyDescent="0.25">
      <c r="C51" s="83"/>
      <c r="D51" s="78"/>
      <c r="E51" s="78"/>
      <c r="F51" s="78"/>
      <c r="G51" s="78"/>
      <c r="H51" s="78"/>
      <c r="I51" s="78"/>
      <c r="J51" s="78"/>
      <c r="K51" s="78"/>
      <c r="L51" s="78"/>
      <c r="M51" s="78"/>
      <c r="N51" s="78"/>
      <c r="O51" s="78"/>
      <c r="P51" s="78"/>
      <c r="Q51" s="148"/>
      <c r="R51" s="31"/>
      <c r="S51" s="31"/>
      <c r="T51" s="31"/>
      <c r="U51" s="31"/>
    </row>
    <row r="52" spans="3:21" s="56" customFormat="1" x14ac:dyDescent="0.25">
      <c r="C52" s="83"/>
      <c r="D52" s="78"/>
      <c r="E52" s="78"/>
      <c r="F52" s="78"/>
      <c r="G52" s="78"/>
      <c r="H52" s="78"/>
      <c r="I52" s="78"/>
      <c r="J52" s="78"/>
      <c r="K52" s="78"/>
      <c r="L52" s="78"/>
      <c r="M52" s="78"/>
      <c r="N52" s="78"/>
      <c r="O52" s="78"/>
      <c r="P52" s="78"/>
      <c r="Q52" s="148"/>
      <c r="R52" s="31"/>
      <c r="S52" s="31"/>
      <c r="T52" s="31"/>
      <c r="U52" s="31"/>
    </row>
    <row r="53" spans="3:21" s="56" customFormat="1" x14ac:dyDescent="0.25">
      <c r="C53" s="83"/>
      <c r="D53" s="78"/>
      <c r="E53" s="78"/>
      <c r="F53" s="78"/>
      <c r="G53" s="78"/>
      <c r="H53" s="78"/>
      <c r="I53" s="78"/>
      <c r="J53" s="78"/>
      <c r="K53" s="78"/>
      <c r="L53" s="78"/>
      <c r="M53" s="78"/>
      <c r="N53" s="78"/>
      <c r="O53" s="78"/>
      <c r="P53" s="78"/>
      <c r="Q53" s="148"/>
      <c r="R53" s="31"/>
      <c r="S53" s="31"/>
      <c r="T53" s="31"/>
      <c r="U53" s="31"/>
    </row>
    <row r="54" spans="3:21" s="56" customFormat="1" x14ac:dyDescent="0.25">
      <c r="C54" s="83"/>
      <c r="D54" s="78"/>
      <c r="E54" s="78"/>
      <c r="F54" s="78"/>
      <c r="G54" s="78"/>
      <c r="H54" s="78"/>
      <c r="I54" s="78"/>
      <c r="J54" s="78"/>
      <c r="K54" s="78"/>
      <c r="L54" s="78"/>
      <c r="M54" s="78"/>
      <c r="N54" s="78"/>
      <c r="O54" s="78"/>
      <c r="P54" s="78"/>
      <c r="Q54" s="148"/>
      <c r="R54" s="31"/>
      <c r="S54" s="31"/>
      <c r="T54" s="31"/>
      <c r="U54" s="31"/>
    </row>
    <row r="55" spans="3:21" s="56" customFormat="1" x14ac:dyDescent="0.25">
      <c r="C55" s="83"/>
      <c r="D55" s="78"/>
      <c r="E55" s="78"/>
      <c r="F55" s="78"/>
      <c r="G55" s="78"/>
      <c r="H55" s="78"/>
      <c r="I55" s="78"/>
      <c r="J55" s="78"/>
      <c r="K55" s="78"/>
      <c r="L55" s="78"/>
      <c r="M55" s="78"/>
      <c r="N55" s="78"/>
      <c r="O55" s="78"/>
      <c r="P55" s="78"/>
      <c r="Q55" s="148"/>
      <c r="R55" s="31"/>
      <c r="S55" s="31"/>
      <c r="T55" s="31"/>
      <c r="U55" s="31"/>
    </row>
    <row r="56" spans="3:21" s="56" customFormat="1" x14ac:dyDescent="0.25">
      <c r="C56" s="83"/>
      <c r="D56" s="78"/>
      <c r="E56" s="78"/>
      <c r="F56" s="78"/>
      <c r="G56" s="78"/>
      <c r="H56" s="78"/>
      <c r="I56" s="78"/>
      <c r="J56" s="78"/>
      <c r="K56" s="78"/>
      <c r="L56" s="78"/>
      <c r="M56" s="78"/>
      <c r="N56" s="78"/>
      <c r="O56" s="78"/>
      <c r="P56" s="78"/>
      <c r="Q56" s="148"/>
      <c r="R56" s="31"/>
      <c r="S56" s="31"/>
      <c r="T56" s="31"/>
      <c r="U56" s="31"/>
    </row>
    <row r="57" spans="3:21" s="56" customFormat="1" x14ac:dyDescent="0.25">
      <c r="C57" s="83"/>
      <c r="D57" s="78"/>
      <c r="E57" s="78"/>
      <c r="F57" s="78"/>
      <c r="G57" s="78"/>
      <c r="H57" s="78"/>
      <c r="I57" s="78"/>
      <c r="J57" s="78"/>
      <c r="K57" s="78"/>
      <c r="L57" s="78"/>
      <c r="M57" s="78"/>
      <c r="N57" s="78"/>
      <c r="O57" s="78"/>
      <c r="P57" s="78"/>
      <c r="Q57" s="148"/>
      <c r="R57" s="31"/>
      <c r="S57" s="31"/>
      <c r="T57" s="31"/>
      <c r="U57" s="31"/>
    </row>
    <row r="58" spans="3:21" s="56" customFormat="1" x14ac:dyDescent="0.25">
      <c r="C58" s="83"/>
      <c r="D58" s="78"/>
      <c r="E58" s="78"/>
      <c r="F58" s="78"/>
      <c r="G58" s="78"/>
      <c r="H58" s="78"/>
      <c r="I58" s="78"/>
      <c r="J58" s="78"/>
      <c r="K58" s="78"/>
      <c r="L58" s="78"/>
      <c r="M58" s="78"/>
      <c r="N58" s="78"/>
      <c r="O58" s="78"/>
      <c r="P58" s="78"/>
      <c r="Q58" s="148"/>
      <c r="R58" s="31"/>
      <c r="S58" s="31"/>
      <c r="T58" s="31"/>
      <c r="U58" s="31"/>
    </row>
    <row r="59" spans="3:21" s="56" customFormat="1" x14ac:dyDescent="0.25">
      <c r="C59" s="83"/>
      <c r="D59" s="78"/>
      <c r="E59" s="78"/>
      <c r="F59" s="78"/>
      <c r="G59" s="78"/>
      <c r="H59" s="78"/>
      <c r="I59" s="78"/>
      <c r="J59" s="78"/>
      <c r="K59" s="78"/>
      <c r="L59" s="78"/>
      <c r="M59" s="78"/>
      <c r="N59" s="78"/>
      <c r="O59" s="78"/>
      <c r="P59" s="78"/>
      <c r="Q59" s="148"/>
      <c r="R59" s="31"/>
      <c r="S59" s="31"/>
      <c r="T59" s="31"/>
      <c r="U59" s="31"/>
    </row>
    <row r="60" spans="3:21" s="56" customFormat="1" x14ac:dyDescent="0.25">
      <c r="C60" s="83"/>
      <c r="D60" s="78"/>
      <c r="E60" s="78"/>
      <c r="F60" s="78"/>
      <c r="G60" s="78"/>
      <c r="H60" s="78"/>
      <c r="I60" s="78"/>
      <c r="J60" s="78"/>
      <c r="K60" s="78"/>
      <c r="L60" s="78"/>
      <c r="M60" s="78"/>
      <c r="N60" s="78"/>
      <c r="O60" s="78"/>
      <c r="P60" s="78"/>
      <c r="Q60" s="148"/>
      <c r="R60" s="31"/>
      <c r="S60" s="31"/>
      <c r="T60" s="31"/>
      <c r="U60" s="31"/>
    </row>
    <row r="61" spans="3:21" s="56" customFormat="1" x14ac:dyDescent="0.25">
      <c r="C61" s="83"/>
      <c r="D61" s="78"/>
      <c r="E61" s="78"/>
      <c r="F61" s="78"/>
      <c r="G61" s="78"/>
      <c r="H61" s="78"/>
      <c r="I61" s="78"/>
      <c r="J61" s="78"/>
      <c r="K61" s="78"/>
      <c r="L61" s="78"/>
      <c r="M61" s="78"/>
      <c r="N61" s="78"/>
      <c r="O61" s="78"/>
      <c r="P61" s="78"/>
      <c r="Q61" s="148"/>
      <c r="R61" s="31"/>
      <c r="S61" s="31"/>
      <c r="T61" s="31"/>
      <c r="U61" s="31"/>
    </row>
    <row r="62" spans="3:21" s="56" customFormat="1" x14ac:dyDescent="0.25">
      <c r="C62" s="83"/>
      <c r="D62" s="78"/>
      <c r="E62" s="78"/>
      <c r="F62" s="78"/>
      <c r="G62" s="78"/>
      <c r="H62" s="78"/>
      <c r="I62" s="78"/>
      <c r="J62" s="78"/>
      <c r="K62" s="78"/>
      <c r="L62" s="78"/>
      <c r="M62" s="78"/>
      <c r="N62" s="78"/>
      <c r="O62" s="78"/>
      <c r="P62" s="78"/>
      <c r="Q62" s="148"/>
      <c r="R62" s="31"/>
      <c r="S62" s="31"/>
      <c r="T62" s="31"/>
      <c r="U62" s="31"/>
    </row>
    <row r="63" spans="3:21" s="56" customFormat="1" x14ac:dyDescent="0.25">
      <c r="C63" s="83"/>
      <c r="D63" s="78"/>
      <c r="E63" s="78"/>
      <c r="F63" s="78"/>
      <c r="G63" s="78"/>
      <c r="H63" s="78"/>
      <c r="I63" s="78"/>
      <c r="J63" s="78"/>
      <c r="K63" s="78"/>
      <c r="L63" s="78"/>
      <c r="M63" s="78"/>
      <c r="N63" s="78"/>
      <c r="O63" s="78"/>
      <c r="P63" s="78"/>
      <c r="Q63" s="148"/>
      <c r="R63" s="31"/>
      <c r="S63" s="31"/>
      <c r="T63" s="31"/>
      <c r="U63" s="31"/>
    </row>
    <row r="64" spans="3:21" s="56" customFormat="1" x14ac:dyDescent="0.25">
      <c r="C64" s="83"/>
      <c r="D64" s="78"/>
      <c r="E64" s="78"/>
      <c r="F64" s="78"/>
      <c r="G64" s="78"/>
      <c r="H64" s="78"/>
      <c r="I64" s="78"/>
      <c r="J64" s="78"/>
      <c r="K64" s="78"/>
      <c r="L64" s="78"/>
      <c r="M64" s="78"/>
      <c r="N64" s="78"/>
      <c r="O64" s="78"/>
      <c r="P64" s="78"/>
      <c r="Q64" s="148"/>
      <c r="R64" s="31"/>
      <c r="S64" s="31"/>
      <c r="T64" s="31"/>
      <c r="U64" s="31"/>
    </row>
    <row r="65" spans="2:21" s="56" customFormat="1" x14ac:dyDescent="0.25">
      <c r="C65" s="83"/>
      <c r="D65" s="78"/>
      <c r="E65" s="78"/>
      <c r="F65" s="78"/>
      <c r="G65" s="78"/>
      <c r="H65" s="78"/>
      <c r="I65" s="78"/>
      <c r="J65" s="78"/>
      <c r="K65" s="78"/>
      <c r="L65" s="78"/>
      <c r="M65" s="78"/>
      <c r="N65" s="78"/>
      <c r="O65" s="78"/>
      <c r="P65" s="78"/>
      <c r="Q65" s="148"/>
      <c r="R65" s="31"/>
      <c r="S65" s="31"/>
      <c r="T65" s="31"/>
      <c r="U65" s="31"/>
    </row>
    <row r="66" spans="2:21" s="56" customFormat="1" x14ac:dyDescent="0.25">
      <c r="C66" s="83"/>
      <c r="D66" s="78"/>
      <c r="E66" s="78"/>
      <c r="F66" s="78"/>
      <c r="G66" s="78"/>
      <c r="H66" s="78"/>
      <c r="I66" s="78"/>
      <c r="J66" s="78"/>
      <c r="K66" s="78"/>
      <c r="L66" s="78"/>
      <c r="M66" s="78"/>
      <c r="N66" s="78"/>
      <c r="O66" s="78"/>
      <c r="P66" s="78"/>
      <c r="Q66" s="148"/>
      <c r="R66" s="31"/>
      <c r="S66" s="31"/>
      <c r="T66" s="31"/>
      <c r="U66" s="31"/>
    </row>
    <row r="67" spans="2:21" s="7" customFormat="1" x14ac:dyDescent="0.25">
      <c r="C67" s="84"/>
      <c r="D67" s="2"/>
      <c r="E67" s="2"/>
      <c r="F67" s="2"/>
      <c r="G67" s="2"/>
      <c r="H67" s="2"/>
      <c r="I67" s="2"/>
      <c r="J67" s="2"/>
      <c r="K67" s="2"/>
      <c r="L67" s="2"/>
      <c r="M67" s="2"/>
      <c r="N67" s="2"/>
      <c r="O67" s="2"/>
      <c r="P67" s="2"/>
      <c r="Q67" s="149"/>
      <c r="R67" s="19"/>
      <c r="S67" s="19"/>
      <c r="T67" s="19"/>
      <c r="U67" s="19"/>
    </row>
    <row r="68" spans="2:21" s="7" customFormat="1" x14ac:dyDescent="0.25">
      <c r="C68" s="84"/>
      <c r="D68" s="2"/>
      <c r="E68" s="2"/>
      <c r="F68" s="2"/>
      <c r="G68" s="2"/>
      <c r="H68" s="2"/>
      <c r="I68" s="2"/>
      <c r="J68" s="2"/>
      <c r="K68" s="2"/>
      <c r="L68" s="2"/>
      <c r="M68" s="2"/>
      <c r="N68" s="2"/>
      <c r="O68" s="2"/>
      <c r="P68" s="2"/>
      <c r="Q68" s="149"/>
      <c r="R68" s="19"/>
      <c r="S68" s="19"/>
      <c r="T68" s="19"/>
      <c r="U68" s="19"/>
    </row>
    <row r="69" spans="2:21" s="7" customFormat="1" x14ac:dyDescent="0.25">
      <c r="C69" s="84"/>
      <c r="D69" s="2"/>
      <c r="E69" s="2"/>
      <c r="F69" s="2"/>
      <c r="G69" s="2"/>
      <c r="H69" s="2"/>
      <c r="I69" s="2"/>
      <c r="J69" s="2"/>
      <c r="K69" s="2"/>
      <c r="L69" s="2"/>
      <c r="M69" s="2"/>
      <c r="N69" s="2"/>
      <c r="O69" s="2"/>
      <c r="P69" s="2"/>
      <c r="Q69" s="149"/>
      <c r="R69" s="19"/>
      <c r="S69" s="19"/>
      <c r="T69" s="19"/>
      <c r="U69" s="19"/>
    </row>
    <row r="70" spans="2:21" s="7" customFormat="1" x14ac:dyDescent="0.25">
      <c r="C70" s="84"/>
      <c r="D70" s="2"/>
      <c r="E70" s="2"/>
      <c r="F70" s="2"/>
      <c r="G70" s="2"/>
      <c r="H70" s="2"/>
      <c r="I70" s="2"/>
      <c r="J70" s="2"/>
      <c r="K70" s="2"/>
      <c r="L70" s="2"/>
      <c r="M70" s="2"/>
      <c r="N70" s="2"/>
      <c r="O70" s="2"/>
      <c r="P70" s="2"/>
      <c r="Q70" s="149"/>
      <c r="R70" s="19"/>
      <c r="S70" s="19"/>
      <c r="T70" s="19"/>
      <c r="U70" s="19"/>
    </row>
    <row r="71" spans="2:21" s="7" customFormat="1" x14ac:dyDescent="0.25">
      <c r="C71" s="84"/>
      <c r="D71" s="2"/>
      <c r="E71" s="2"/>
      <c r="F71" s="2"/>
      <c r="G71" s="2"/>
      <c r="H71" s="2"/>
      <c r="I71" s="2"/>
      <c r="J71" s="2"/>
      <c r="K71" s="2"/>
      <c r="L71" s="2"/>
      <c r="M71" s="2"/>
      <c r="N71" s="2"/>
      <c r="O71" s="2"/>
      <c r="P71" s="2"/>
      <c r="Q71" s="149"/>
      <c r="R71" s="19"/>
      <c r="S71" s="19"/>
      <c r="T71" s="19"/>
      <c r="U71" s="19"/>
    </row>
    <row r="72" spans="2:21" s="7" customFormat="1" x14ac:dyDescent="0.25">
      <c r="C72" s="84"/>
      <c r="D72" s="2"/>
      <c r="E72" s="2"/>
      <c r="F72" s="2"/>
      <c r="G72" s="2"/>
      <c r="H72" s="2"/>
      <c r="I72" s="2"/>
      <c r="J72" s="2"/>
      <c r="K72" s="2"/>
      <c r="L72" s="2"/>
      <c r="M72" s="2"/>
      <c r="N72" s="2"/>
      <c r="O72" s="2"/>
      <c r="P72" s="2"/>
      <c r="Q72" s="149"/>
      <c r="R72" s="19"/>
      <c r="S72" s="19"/>
      <c r="T72" s="19"/>
      <c r="U72" s="19"/>
    </row>
    <row r="73" spans="2:21" s="7" customFormat="1" x14ac:dyDescent="0.25">
      <c r="C73" s="84"/>
      <c r="D73" s="2"/>
      <c r="E73" s="2"/>
      <c r="F73" s="2"/>
      <c r="G73" s="2"/>
      <c r="H73" s="2"/>
      <c r="I73" s="2"/>
      <c r="J73" s="2"/>
      <c r="K73" s="2"/>
      <c r="L73" s="2"/>
      <c r="M73" s="2"/>
      <c r="N73" s="2"/>
      <c r="O73" s="2"/>
      <c r="P73" s="2"/>
      <c r="Q73" s="149"/>
      <c r="R73" s="19"/>
      <c r="S73" s="19"/>
      <c r="T73" s="19"/>
      <c r="U73" s="19"/>
    </row>
    <row r="74" spans="2:21" s="7" customFormat="1" x14ac:dyDescent="0.25">
      <c r="C74" s="84" t="s">
        <v>199</v>
      </c>
      <c r="D74" s="2"/>
      <c r="E74" s="2"/>
      <c r="F74" s="2"/>
      <c r="G74" s="2"/>
      <c r="H74" s="2"/>
      <c r="I74" s="2"/>
      <c r="J74" s="2"/>
      <c r="K74" s="2"/>
      <c r="L74" s="2"/>
      <c r="M74" s="2"/>
      <c r="N74" s="2"/>
      <c r="O74" s="2"/>
      <c r="P74" s="2"/>
      <c r="Q74" s="149"/>
      <c r="R74" s="19"/>
      <c r="S74" s="19"/>
      <c r="T74" s="19"/>
      <c r="U74" s="19"/>
    </row>
    <row r="75" spans="2:21" s="7" customFormat="1" x14ac:dyDescent="0.25">
      <c r="C75" s="84" t="s">
        <v>196</v>
      </c>
      <c r="D75" s="2"/>
      <c r="E75" s="2"/>
      <c r="F75" s="2"/>
      <c r="G75" s="2"/>
      <c r="H75" s="2"/>
      <c r="I75" s="2"/>
      <c r="J75" s="2"/>
      <c r="K75" s="2"/>
      <c r="L75" s="2"/>
      <c r="M75" s="2"/>
      <c r="N75" s="2"/>
      <c r="O75" s="2"/>
      <c r="P75" s="2"/>
      <c r="Q75" s="149"/>
      <c r="R75" s="19"/>
      <c r="S75" s="19"/>
      <c r="T75" s="19"/>
      <c r="U75" s="19"/>
    </row>
    <row r="76" spans="2:21" s="7" customFormat="1" x14ac:dyDescent="0.25">
      <c r="C76" s="84" t="s">
        <v>197</v>
      </c>
      <c r="D76" s="2"/>
      <c r="E76" s="2"/>
      <c r="F76" s="2"/>
      <c r="G76" s="2"/>
      <c r="H76" s="2"/>
      <c r="I76" s="2"/>
      <c r="J76" s="2"/>
      <c r="K76" s="2"/>
      <c r="L76" s="2"/>
      <c r="M76" s="2"/>
      <c r="N76" s="2"/>
      <c r="O76" s="2"/>
      <c r="P76" s="2"/>
      <c r="Q76" s="149"/>
      <c r="R76" s="19"/>
      <c r="S76" s="19"/>
      <c r="T76" s="19"/>
      <c r="U76" s="19"/>
    </row>
    <row r="77" spans="2:21" s="7" customFormat="1" x14ac:dyDescent="0.25">
      <c r="C77" s="84"/>
      <c r="D77" s="2"/>
      <c r="E77" s="2"/>
      <c r="F77" s="2"/>
      <c r="G77" s="2"/>
      <c r="H77" s="2"/>
      <c r="I77" s="2"/>
      <c r="J77" s="2"/>
      <c r="K77" s="2"/>
      <c r="L77" s="2"/>
      <c r="M77" s="2"/>
      <c r="N77" s="2"/>
      <c r="O77" s="2"/>
      <c r="P77" s="2"/>
      <c r="Q77" s="149"/>
      <c r="R77" s="19"/>
      <c r="S77" s="19"/>
      <c r="T77" s="19"/>
      <c r="U77" s="19"/>
    </row>
    <row r="78" spans="2:21" s="7" customFormat="1" x14ac:dyDescent="0.25">
      <c r="B78" s="7" t="s">
        <v>196</v>
      </c>
      <c r="C78" s="84">
        <v>0</v>
      </c>
      <c r="D78" s="2"/>
      <c r="E78" s="2" t="s">
        <v>174</v>
      </c>
      <c r="F78" s="2"/>
      <c r="G78" s="2"/>
      <c r="H78" s="2"/>
      <c r="I78" s="2"/>
      <c r="J78" s="2"/>
      <c r="K78" s="2"/>
      <c r="L78" s="2"/>
      <c r="M78" s="2"/>
      <c r="N78" s="2"/>
      <c r="O78" s="2"/>
      <c r="P78" s="2"/>
      <c r="Q78" s="149"/>
      <c r="R78" s="19"/>
      <c r="S78" s="19"/>
      <c r="T78" s="19"/>
      <c r="U78" s="19"/>
    </row>
    <row r="79" spans="2:21" s="7" customFormat="1" x14ac:dyDescent="0.25">
      <c r="B79" s="7" t="s">
        <v>197</v>
      </c>
      <c r="C79" s="84">
        <v>1</v>
      </c>
      <c r="D79" s="2"/>
      <c r="E79" s="2"/>
      <c r="F79" s="2"/>
      <c r="G79" s="2"/>
      <c r="H79" s="2"/>
      <c r="I79" s="2"/>
      <c r="J79" s="2"/>
      <c r="K79" s="2"/>
      <c r="L79" s="2"/>
      <c r="M79" s="2"/>
      <c r="N79" s="2"/>
      <c r="O79" s="2"/>
      <c r="P79" s="2"/>
      <c r="Q79" s="149"/>
      <c r="R79" s="19"/>
      <c r="S79" s="19"/>
      <c r="T79" s="19"/>
      <c r="U79" s="19"/>
    </row>
    <row r="80" spans="2:21" s="7" customFormat="1" x14ac:dyDescent="0.25">
      <c r="C80" s="84"/>
      <c r="D80" s="2"/>
      <c r="E80" s="2"/>
      <c r="F80" s="2"/>
      <c r="G80" s="2"/>
      <c r="H80" s="2"/>
      <c r="I80" s="2"/>
      <c r="J80" s="2"/>
      <c r="K80" s="2"/>
      <c r="L80" s="2"/>
      <c r="M80" s="2"/>
      <c r="N80" s="2"/>
      <c r="O80" s="2"/>
      <c r="P80" s="2"/>
      <c r="Q80" s="149"/>
      <c r="R80" s="19"/>
      <c r="S80" s="19"/>
      <c r="T80" s="19"/>
      <c r="U80" s="19"/>
    </row>
    <row r="81" spans="2:21" s="7" customFormat="1" x14ac:dyDescent="0.25">
      <c r="B81" s="7" t="s">
        <v>196</v>
      </c>
      <c r="C81" s="84">
        <v>0</v>
      </c>
      <c r="D81" s="2"/>
      <c r="E81" s="2" t="s">
        <v>175</v>
      </c>
      <c r="F81" s="2"/>
      <c r="G81" s="2"/>
      <c r="H81" s="2"/>
      <c r="I81" s="2"/>
      <c r="J81" s="2"/>
      <c r="K81" s="2"/>
      <c r="L81" s="2"/>
      <c r="M81" s="2"/>
      <c r="N81" s="2"/>
      <c r="O81" s="2"/>
      <c r="P81" s="2"/>
      <c r="Q81" s="149"/>
      <c r="R81" s="19"/>
      <c r="S81" s="19"/>
      <c r="T81" s="19"/>
      <c r="U81" s="19"/>
    </row>
    <row r="82" spans="2:21" s="7" customFormat="1" x14ac:dyDescent="0.25">
      <c r="B82" s="7" t="s">
        <v>197</v>
      </c>
      <c r="C82" s="84">
        <v>2</v>
      </c>
      <c r="D82" s="2"/>
      <c r="E82" s="2"/>
      <c r="F82" s="2"/>
      <c r="G82" s="2"/>
      <c r="H82" s="2"/>
      <c r="I82" s="2"/>
      <c r="J82" s="2"/>
      <c r="K82" s="2"/>
      <c r="L82" s="2"/>
      <c r="M82" s="2"/>
      <c r="N82" s="2"/>
      <c r="O82" s="2"/>
      <c r="P82" s="2"/>
      <c r="Q82" s="149"/>
      <c r="R82" s="19"/>
      <c r="S82" s="19"/>
      <c r="T82" s="19"/>
      <c r="U82" s="19"/>
    </row>
    <row r="83" spans="2:21" s="7" customFormat="1" x14ac:dyDescent="0.25">
      <c r="C83" s="84"/>
      <c r="D83" s="2"/>
      <c r="E83" s="2"/>
      <c r="F83" s="2"/>
      <c r="G83" s="2"/>
      <c r="H83" s="2"/>
      <c r="I83" s="2"/>
      <c r="J83" s="2"/>
      <c r="K83" s="2"/>
      <c r="L83" s="2"/>
      <c r="M83" s="2"/>
      <c r="N83" s="2"/>
      <c r="O83" s="2"/>
      <c r="P83" s="2"/>
      <c r="Q83" s="149"/>
      <c r="R83" s="19"/>
      <c r="S83" s="19"/>
      <c r="T83" s="19"/>
      <c r="U83" s="19"/>
    </row>
    <row r="84" spans="2:21" s="7" customFormat="1" x14ac:dyDescent="0.25">
      <c r="B84" s="7" t="s">
        <v>196</v>
      </c>
      <c r="C84" s="84">
        <v>2</v>
      </c>
      <c r="D84" s="2"/>
      <c r="E84" s="2" t="s">
        <v>228</v>
      </c>
      <c r="F84" s="2"/>
      <c r="G84" s="2"/>
      <c r="H84" s="2"/>
      <c r="I84" s="2"/>
      <c r="J84" s="2"/>
      <c r="K84" s="2"/>
      <c r="L84" s="2"/>
      <c r="M84" s="2"/>
      <c r="N84" s="2"/>
      <c r="O84" s="2"/>
      <c r="P84" s="2"/>
      <c r="Q84" s="149"/>
      <c r="R84" s="19"/>
      <c r="S84" s="19"/>
      <c r="T84" s="19"/>
      <c r="U84" s="19"/>
    </row>
    <row r="85" spans="2:21" s="7" customFormat="1" x14ac:dyDescent="0.25">
      <c r="B85" s="7" t="s">
        <v>197</v>
      </c>
      <c r="C85" s="84">
        <v>0</v>
      </c>
      <c r="D85" s="2"/>
      <c r="E85" s="2"/>
      <c r="F85" s="2"/>
      <c r="G85" s="2"/>
      <c r="H85" s="2"/>
      <c r="I85" s="2"/>
      <c r="J85" s="2"/>
      <c r="K85" s="2"/>
      <c r="L85" s="2"/>
      <c r="M85" s="2"/>
      <c r="N85" s="2"/>
      <c r="O85" s="2"/>
      <c r="P85" s="2"/>
      <c r="Q85" s="149"/>
      <c r="R85" s="19"/>
      <c r="S85" s="19"/>
      <c r="T85" s="19"/>
      <c r="U85" s="19"/>
    </row>
    <row r="86" spans="2:21" s="7" customFormat="1" x14ac:dyDescent="0.25">
      <c r="C86" s="84"/>
      <c r="D86" s="2"/>
      <c r="E86" s="2"/>
      <c r="F86" s="2"/>
      <c r="G86" s="2"/>
      <c r="H86" s="2"/>
      <c r="I86" s="2"/>
      <c r="J86" s="2"/>
      <c r="K86" s="2"/>
      <c r="L86" s="2"/>
      <c r="M86" s="2"/>
      <c r="N86" s="2"/>
      <c r="O86" s="2"/>
      <c r="P86" s="2"/>
      <c r="Q86" s="149"/>
      <c r="R86" s="19"/>
      <c r="S86" s="19"/>
      <c r="T86" s="19"/>
      <c r="U86" s="19"/>
    </row>
    <row r="87" spans="2:21" s="7" customFormat="1" x14ac:dyDescent="0.25">
      <c r="B87" s="7" t="s">
        <v>196</v>
      </c>
      <c r="C87" s="84">
        <v>1</v>
      </c>
      <c r="D87" s="2"/>
      <c r="E87" s="2" t="s">
        <v>171</v>
      </c>
      <c r="F87" s="2"/>
      <c r="G87" s="2"/>
      <c r="H87" s="2"/>
      <c r="I87" s="2"/>
      <c r="J87" s="2"/>
      <c r="K87" s="2"/>
      <c r="L87" s="2"/>
      <c r="M87" s="2"/>
      <c r="N87" s="2"/>
      <c r="O87" s="2"/>
      <c r="P87" s="2"/>
      <c r="Q87" s="149"/>
      <c r="R87" s="19"/>
      <c r="S87" s="19"/>
      <c r="T87" s="19"/>
      <c r="U87" s="19"/>
    </row>
    <row r="88" spans="2:21" s="7" customFormat="1" x14ac:dyDescent="0.25">
      <c r="B88" s="7" t="s">
        <v>197</v>
      </c>
      <c r="C88" s="84">
        <v>3</v>
      </c>
      <c r="D88" s="2"/>
      <c r="E88" s="2"/>
      <c r="F88" s="2"/>
      <c r="G88" s="2"/>
      <c r="H88" s="2"/>
      <c r="I88" s="2"/>
      <c r="J88" s="2"/>
      <c r="K88" s="2"/>
      <c r="L88" s="2"/>
      <c r="M88" s="2"/>
      <c r="N88" s="2"/>
      <c r="O88" s="2"/>
      <c r="P88" s="2"/>
      <c r="Q88" s="149"/>
      <c r="R88" s="19"/>
      <c r="S88" s="19"/>
      <c r="T88" s="19"/>
      <c r="U88" s="19"/>
    </row>
    <row r="89" spans="2:21" s="7" customFormat="1" x14ac:dyDescent="0.25">
      <c r="C89" s="84"/>
      <c r="D89" s="2"/>
      <c r="E89" s="2"/>
      <c r="F89" s="2"/>
      <c r="G89" s="2"/>
      <c r="H89" s="2"/>
      <c r="I89" s="2"/>
      <c r="J89" s="2"/>
      <c r="K89" s="2"/>
      <c r="L89" s="2"/>
      <c r="M89" s="2"/>
      <c r="N89" s="2"/>
      <c r="O89" s="2"/>
      <c r="P89" s="2"/>
      <c r="Q89" s="149"/>
      <c r="R89" s="19"/>
      <c r="S89" s="19"/>
      <c r="T89" s="19"/>
      <c r="U89" s="19"/>
    </row>
    <row r="90" spans="2:21" s="56" customFormat="1" x14ac:dyDescent="0.25">
      <c r="C90" s="83"/>
      <c r="D90" s="78"/>
      <c r="E90" s="78"/>
      <c r="F90" s="78"/>
      <c r="G90" s="78"/>
      <c r="H90" s="78"/>
      <c r="I90" s="78"/>
      <c r="J90" s="78"/>
      <c r="K90" s="78"/>
      <c r="L90" s="78"/>
      <c r="M90" s="78"/>
      <c r="N90" s="78"/>
      <c r="O90" s="78"/>
      <c r="P90" s="78"/>
      <c r="Q90" s="148"/>
      <c r="R90" s="31"/>
      <c r="S90" s="31"/>
      <c r="T90" s="31"/>
      <c r="U90" s="31"/>
    </row>
    <row r="91" spans="2:21" s="56" customFormat="1" x14ac:dyDescent="0.25">
      <c r="C91" s="83"/>
      <c r="D91" s="78"/>
      <c r="E91" s="78"/>
      <c r="F91" s="78"/>
      <c r="G91" s="78"/>
      <c r="H91" s="78"/>
      <c r="I91" s="78"/>
      <c r="J91" s="78"/>
      <c r="K91" s="78"/>
      <c r="L91" s="78"/>
      <c r="M91" s="78"/>
      <c r="N91" s="78"/>
      <c r="O91" s="78"/>
      <c r="P91" s="78"/>
      <c r="Q91" s="148"/>
      <c r="R91" s="31"/>
      <c r="S91" s="31"/>
      <c r="T91" s="31"/>
      <c r="U91" s="31"/>
    </row>
    <row r="92" spans="2:21" s="56" customFormat="1" x14ac:dyDescent="0.25">
      <c r="C92" s="83"/>
      <c r="D92" s="78"/>
      <c r="E92" s="78"/>
      <c r="F92" s="78"/>
      <c r="G92" s="78"/>
      <c r="H92" s="78"/>
      <c r="I92" s="78"/>
      <c r="J92" s="78"/>
      <c r="K92" s="78"/>
      <c r="L92" s="78"/>
      <c r="M92" s="78"/>
      <c r="N92" s="78"/>
      <c r="O92" s="78"/>
      <c r="P92" s="78"/>
      <c r="Q92" s="148"/>
      <c r="R92" s="31"/>
      <c r="S92" s="31"/>
      <c r="T92" s="31"/>
      <c r="U92" s="31"/>
    </row>
    <row r="93" spans="2:21" s="56" customFormat="1" x14ac:dyDescent="0.25">
      <c r="C93" s="83"/>
      <c r="D93" s="78"/>
      <c r="E93" s="78"/>
      <c r="F93" s="78"/>
      <c r="G93" s="78"/>
      <c r="H93" s="78"/>
      <c r="I93" s="78"/>
      <c r="J93" s="78"/>
      <c r="K93" s="78"/>
      <c r="L93" s="78"/>
      <c r="M93" s="78"/>
      <c r="N93" s="78"/>
      <c r="O93" s="78"/>
      <c r="P93" s="78"/>
      <c r="Q93" s="148"/>
      <c r="R93" s="31"/>
      <c r="S93" s="31"/>
      <c r="T93" s="31"/>
      <c r="U93" s="31"/>
    </row>
    <row r="94" spans="2:21" s="56" customFormat="1" x14ac:dyDescent="0.25">
      <c r="C94" s="83"/>
      <c r="D94" s="78"/>
      <c r="E94" s="78"/>
      <c r="F94" s="78"/>
      <c r="G94" s="78"/>
      <c r="H94" s="78"/>
      <c r="I94" s="78"/>
      <c r="J94" s="78"/>
      <c r="K94" s="78"/>
      <c r="L94" s="78"/>
      <c r="M94" s="78"/>
      <c r="N94" s="78"/>
      <c r="O94" s="78"/>
      <c r="P94" s="78"/>
      <c r="Q94" s="148"/>
      <c r="R94" s="31"/>
      <c r="S94" s="31"/>
      <c r="T94" s="31"/>
      <c r="U94" s="31"/>
    </row>
    <row r="95" spans="2:21" s="56" customFormat="1" x14ac:dyDescent="0.25">
      <c r="C95" s="83"/>
      <c r="D95" s="78"/>
      <c r="E95" s="78"/>
      <c r="F95" s="78"/>
      <c r="G95" s="78"/>
      <c r="H95" s="78"/>
      <c r="I95" s="78"/>
      <c r="J95" s="78"/>
      <c r="K95" s="78"/>
      <c r="L95" s="78"/>
      <c r="M95" s="78"/>
      <c r="N95" s="78"/>
      <c r="O95" s="78"/>
      <c r="P95" s="78"/>
      <c r="Q95" s="148"/>
      <c r="R95" s="31"/>
      <c r="S95" s="31"/>
      <c r="T95" s="31"/>
      <c r="U95" s="31"/>
    </row>
    <row r="96" spans="2:21" s="56" customFormat="1" x14ac:dyDescent="0.25">
      <c r="C96" s="83"/>
      <c r="D96" s="78"/>
      <c r="E96" s="78"/>
      <c r="F96" s="78"/>
      <c r="G96" s="78"/>
      <c r="H96" s="78"/>
      <c r="I96" s="78"/>
      <c r="J96" s="78"/>
      <c r="K96" s="78"/>
      <c r="L96" s="78"/>
      <c r="M96" s="78"/>
      <c r="N96" s="78"/>
      <c r="O96" s="78"/>
      <c r="P96" s="78"/>
      <c r="Q96" s="148"/>
      <c r="R96" s="31"/>
      <c r="S96" s="31"/>
      <c r="T96" s="31"/>
      <c r="U96" s="31"/>
    </row>
    <row r="97" spans="3:21" s="56" customFormat="1" x14ac:dyDescent="0.25">
      <c r="C97" s="83"/>
      <c r="D97" s="78"/>
      <c r="E97" s="78"/>
      <c r="F97" s="78"/>
      <c r="G97" s="78"/>
      <c r="H97" s="78"/>
      <c r="I97" s="78"/>
      <c r="J97" s="78"/>
      <c r="K97" s="78"/>
      <c r="L97" s="78"/>
      <c r="M97" s="78"/>
      <c r="N97" s="78"/>
      <c r="O97" s="78"/>
      <c r="P97" s="78"/>
      <c r="Q97" s="148"/>
      <c r="R97" s="31"/>
      <c r="S97" s="31"/>
      <c r="T97" s="31"/>
      <c r="U97" s="31"/>
    </row>
    <row r="98" spans="3:21" s="56" customFormat="1" x14ac:dyDescent="0.25">
      <c r="C98" s="83"/>
      <c r="D98" s="78"/>
      <c r="E98" s="78"/>
      <c r="F98" s="78"/>
      <c r="G98" s="78"/>
      <c r="H98" s="78"/>
      <c r="I98" s="78"/>
      <c r="J98" s="78"/>
      <c r="K98" s="78"/>
      <c r="L98" s="78"/>
      <c r="M98" s="78"/>
      <c r="N98" s="78"/>
      <c r="O98" s="78"/>
      <c r="P98" s="78"/>
      <c r="Q98" s="148"/>
      <c r="R98" s="31"/>
      <c r="S98" s="31"/>
      <c r="T98" s="31"/>
      <c r="U98" s="31"/>
    </row>
  </sheetData>
  <sheetProtection algorithmName="SHA-512" hashValue="7v6wIXznmazqx+Qebhug08d2zKLCFhdv2fMtaBzYY2sgkTKbz5KLMKYzfN5LVJFqmBPmSahQ6lOmk9TbxtPw1A==" saltValue="CzbhyQ35el4ywH4oBqYLkQ==" spinCount="100000" sheet="1" objects="1" scenarios="1"/>
  <mergeCells count="11">
    <mergeCell ref="B27:B31"/>
    <mergeCell ref="B32:B33"/>
    <mergeCell ref="B35:B38"/>
    <mergeCell ref="B6:C6"/>
    <mergeCell ref="B10:C10"/>
    <mergeCell ref="C15:U15"/>
    <mergeCell ref="C14:U14"/>
    <mergeCell ref="C13:U13"/>
    <mergeCell ref="C12:U12"/>
    <mergeCell ref="B2:C2"/>
    <mergeCell ref="B18:B22"/>
  </mergeCells>
  <conditionalFormatting sqref="T18:T38">
    <cfRule type="cellIs" dxfId="227" priority="80" stopIfTrue="1" operator="equal">
      <formula>"pendiente"</formula>
    </cfRule>
  </conditionalFormatting>
  <conditionalFormatting sqref="D4">
    <cfRule type="cellIs" dxfId="226" priority="79" stopIfTrue="1" operator="equal">
      <formula>"-"</formula>
    </cfRule>
  </conditionalFormatting>
  <conditionalFormatting sqref="D8">
    <cfRule type="cellIs" dxfId="225" priority="72" stopIfTrue="1" operator="equal">
      <formula>"-"</formula>
    </cfRule>
  </conditionalFormatting>
  <conditionalFormatting sqref="D18:M18 E19:F38 H19:I38 K19:L38 D18:D38 G18:G38 J18:J38 M18:M38">
    <cfRule type="cellIs" dxfId="224" priority="39" stopIfTrue="1" operator="equal">
      <formula>"-"</formula>
    </cfRule>
  </conditionalFormatting>
  <conditionalFormatting sqref="G18:G38">
    <cfRule type="cellIs" dxfId="223" priority="38" stopIfTrue="1" operator="equal">
      <formula>"-"</formula>
    </cfRule>
  </conditionalFormatting>
  <conditionalFormatting sqref="J18:J38">
    <cfRule type="cellIs" dxfId="222" priority="37" stopIfTrue="1" operator="equal">
      <formula>"-"</formula>
    </cfRule>
  </conditionalFormatting>
  <conditionalFormatting sqref="M18:M38">
    <cfRule type="cellIs" dxfId="221" priority="36" stopIfTrue="1" operator="equal">
      <formula>"-"</formula>
    </cfRule>
  </conditionalFormatting>
  <conditionalFormatting sqref="D19:D38 G19:G38 J19:J38 M19:M38">
    <cfRule type="cellIs" dxfId="220" priority="10" stopIfTrue="1" operator="equal">
      <formula>"-"</formula>
    </cfRule>
  </conditionalFormatting>
  <conditionalFormatting sqref="G19:G38">
    <cfRule type="cellIs" dxfId="219" priority="9" stopIfTrue="1" operator="equal">
      <formula>"-"</formula>
    </cfRule>
  </conditionalFormatting>
  <conditionalFormatting sqref="J19:J38">
    <cfRule type="cellIs" dxfId="218" priority="8" stopIfTrue="1" operator="equal">
      <formula>"-"</formula>
    </cfRule>
  </conditionalFormatting>
  <conditionalFormatting sqref="M19:M38">
    <cfRule type="cellIs" dxfId="217" priority="7" stopIfTrue="1" operator="equal">
      <formula>"-"</formula>
    </cfRule>
  </conditionalFormatting>
  <conditionalFormatting sqref="J18:J38">
    <cfRule type="cellIs" dxfId="216" priority="6" stopIfTrue="1" operator="equal">
      <formula>"-"</formula>
    </cfRule>
  </conditionalFormatting>
  <conditionalFormatting sqref="J19:J38">
    <cfRule type="cellIs" dxfId="215" priority="5" stopIfTrue="1" operator="equal">
      <formula>"-"</formula>
    </cfRule>
  </conditionalFormatting>
  <conditionalFormatting sqref="M18:M38">
    <cfRule type="cellIs" dxfId="214" priority="4" stopIfTrue="1" operator="equal">
      <formula>"-"</formula>
    </cfRule>
  </conditionalFormatting>
  <conditionalFormatting sqref="M19:M38">
    <cfRule type="cellIs" dxfId="213" priority="3" stopIfTrue="1" operator="equal">
      <formula>"-"</formula>
    </cfRule>
  </conditionalFormatting>
  <conditionalFormatting sqref="M18:M38">
    <cfRule type="cellIs" dxfId="212" priority="2" stopIfTrue="1" operator="equal">
      <formula>"-"</formula>
    </cfRule>
  </conditionalFormatting>
  <conditionalFormatting sqref="M19:M38">
    <cfRule type="cellIs" dxfId="211" priority="1" stopIfTrue="1" operator="equal">
      <formula>"-"</formula>
    </cfRule>
  </conditionalFormatting>
  <dataValidations count="2">
    <dataValidation type="list" allowBlank="1" showInputMessage="1" showErrorMessage="1" sqref="D9:D11 D16">
      <formula1>$C$75:$C$76</formula1>
    </dataValidation>
    <dataValidation type="list" allowBlank="1" showInputMessage="1" showErrorMessage="1" sqref="D8 M18:M38 D18:D38 J18:J38 G18:G38 D4">
      <formula1>$C$74:$C$76</formula1>
    </dataValidation>
  </dataValidations>
  <printOptions horizontalCentered="1"/>
  <pageMargins left="0.19685039370078741" right="0.19685039370078741" top="0.86614173228346458" bottom="0.43307086614173229" header="0.19685039370078741" footer="0.11811023622047245"/>
  <pageSetup paperSize="9" scale="74" fitToHeight="0" orientation="landscape" r:id="rId1"/>
  <headerFooter>
    <oddHeader>&amp;L&amp;G&amp;R&amp;G</oddHeader>
    <oddFooter>&amp;L&amp;"-,Negrita"SUBVENCIONES PROB.&amp;RPágina &amp;P de &amp;N
Fecha impresión: &amp;"-,Negrita"&amp;D</oddFooter>
  </headerFooter>
  <ignoredErrors>
    <ignoredError sqref="E19:E38 E18 H18:H38" evalError="1" unlockedFormula="1"/>
    <ignoredError sqref="K18:K38 N18:N38" evalError="1"/>
  </ignoredError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2:L68"/>
  <sheetViews>
    <sheetView showGridLines="0" tabSelected="1" zoomScale="85" zoomScaleNormal="85" zoomScaleSheetLayoutView="30" workbookViewId="0">
      <pane xSplit="3" ySplit="8" topLeftCell="D9" activePane="bottomRight" state="frozen"/>
      <selection activeCell="D17" sqref="D17:E17"/>
      <selection pane="topRight" activeCell="D17" sqref="D17:E17"/>
      <selection pane="bottomLeft" activeCell="D17" sqref="D17:E17"/>
      <selection pane="bottomRight" activeCell="D17" sqref="D17:E17"/>
    </sheetView>
  </sheetViews>
  <sheetFormatPr baseColWidth="10" defaultColWidth="11.5703125" defaultRowHeight="15" x14ac:dyDescent="0.25"/>
  <cols>
    <col min="1" max="1" width="3.5703125" style="14" customWidth="1"/>
    <col min="2" max="2" width="20" style="17" customWidth="1"/>
    <col min="3" max="3" width="60" style="80" customWidth="1"/>
    <col min="4" max="4" width="13.85546875" style="17" customWidth="1"/>
    <col min="5" max="5" width="13.7109375" style="17" customWidth="1"/>
    <col min="6" max="6" width="12" style="17" customWidth="1"/>
    <col min="7" max="7" width="11.140625" style="20" customWidth="1"/>
    <col min="8" max="8" width="43.85546875" style="80" customWidth="1"/>
    <col min="9" max="9" width="11.140625" style="17" customWidth="1"/>
    <col min="10" max="10" width="12.28515625" style="117" customWidth="1"/>
    <col min="11" max="11" width="14.7109375" style="16" customWidth="1"/>
    <col min="12" max="12" width="12.42578125" style="16" bestFit="1" customWidth="1"/>
    <col min="13" max="16384" width="11.5703125" style="14"/>
  </cols>
  <sheetData>
    <row r="2" spans="1:12" s="112" customFormat="1" ht="18.75" x14ac:dyDescent="0.25">
      <c r="B2" s="6" t="s">
        <v>133</v>
      </c>
      <c r="C2" s="165"/>
      <c r="E2" s="113"/>
      <c r="F2" s="113"/>
      <c r="G2" s="114"/>
      <c r="H2" s="178"/>
      <c r="J2" s="113"/>
      <c r="K2" s="115"/>
      <c r="L2" s="115"/>
    </row>
    <row r="3" spans="1:12" s="266" customFormat="1" ht="8.25" x14ac:dyDescent="0.25">
      <c r="B3" s="267"/>
      <c r="C3" s="268"/>
      <c r="E3" s="269"/>
      <c r="F3" s="269"/>
      <c r="G3" s="270"/>
      <c r="H3" s="269"/>
      <c r="J3" s="269"/>
      <c r="K3" s="271"/>
      <c r="L3" s="271"/>
    </row>
    <row r="4" spans="1:12" ht="18.75" x14ac:dyDescent="0.25">
      <c r="A4" s="21"/>
      <c r="B4" s="181" t="s">
        <v>97</v>
      </c>
      <c r="C4" s="177"/>
      <c r="D4" s="14"/>
      <c r="H4" s="105"/>
      <c r="I4" s="14"/>
      <c r="J4" s="17"/>
      <c r="K4" s="116"/>
      <c r="L4" s="116"/>
    </row>
    <row r="5" spans="1:12" ht="30" x14ac:dyDescent="0.25">
      <c r="A5" s="21"/>
      <c r="B5" s="181" t="s">
        <v>295</v>
      </c>
      <c r="C5" s="177"/>
      <c r="D5" s="14"/>
      <c r="H5" s="105"/>
      <c r="I5" s="14"/>
      <c r="J5" s="17"/>
      <c r="K5" s="116"/>
      <c r="L5" s="116"/>
    </row>
    <row r="6" spans="1:12" ht="18.75" x14ac:dyDescent="0.25">
      <c r="A6" s="21"/>
      <c r="B6" s="181" t="s">
        <v>294</v>
      </c>
      <c r="C6" s="177"/>
      <c r="D6" s="14"/>
      <c r="H6" s="105"/>
      <c r="I6" s="14"/>
      <c r="J6" s="17"/>
      <c r="K6" s="116"/>
      <c r="L6" s="116"/>
    </row>
    <row r="7" spans="1:12" s="29" customFormat="1" ht="8.25" x14ac:dyDescent="0.25">
      <c r="B7" s="139"/>
      <c r="C7" s="135"/>
      <c r="D7" s="139"/>
      <c r="E7" s="139"/>
      <c r="F7" s="139"/>
      <c r="G7" s="272"/>
      <c r="H7" s="135"/>
      <c r="I7" s="139"/>
      <c r="J7" s="273"/>
      <c r="K7" s="274"/>
      <c r="L7" s="274"/>
    </row>
    <row r="8" spans="1:12" s="174" customFormat="1" ht="38.25" x14ac:dyDescent="0.25">
      <c r="B8" s="173" t="s">
        <v>0</v>
      </c>
      <c r="C8" s="173" t="s">
        <v>1</v>
      </c>
      <c r="D8" s="173" t="s">
        <v>291</v>
      </c>
      <c r="E8" s="173" t="s">
        <v>289</v>
      </c>
      <c r="F8" s="173" t="s">
        <v>290</v>
      </c>
      <c r="G8" s="175" t="s">
        <v>14</v>
      </c>
      <c r="H8" s="173" t="s">
        <v>2</v>
      </c>
      <c r="I8" s="173" t="s">
        <v>15</v>
      </c>
      <c r="J8" s="176" t="s">
        <v>34</v>
      </c>
      <c r="K8" s="175" t="s">
        <v>131</v>
      </c>
      <c r="L8" s="175" t="s">
        <v>218</v>
      </c>
    </row>
    <row r="9" spans="1:12" ht="267.75" x14ac:dyDescent="0.25">
      <c r="B9" s="204" t="s">
        <v>11</v>
      </c>
      <c r="C9" s="182" t="s">
        <v>266</v>
      </c>
      <c r="D9" s="205">
        <v>4</v>
      </c>
      <c r="E9" s="156" t="str">
        <f>+'Subvenciones Prob.'!T18</f>
        <v>pendiente</v>
      </c>
      <c r="F9" s="157">
        <v>2</v>
      </c>
      <c r="G9" s="206" t="str">
        <f>IF('Subvenciones Prob.'!D4="No","No aplica",+IF(COUNTIF(E9:E13,"pendiente")&gt;0,"pendiente",AVERAGE($D$9*$E$9*$F$9,$D$9*$E$10*$F$10,$D$9*$E$11*$F$11,$D$9*$E$12*$F$12,$D$9*$E$13*$F$13)))</f>
        <v>pendiente</v>
      </c>
      <c r="H9" s="166" t="s">
        <v>89</v>
      </c>
      <c r="I9" s="158"/>
      <c r="J9" s="159" t="str">
        <f>IF(I9="sí",E9/2,E9)</f>
        <v>pendiente</v>
      </c>
      <c r="K9" s="206" t="str">
        <f>IF('Subvenciones Prob.'!D4="No","No aplica",IF(G9="pendiente","pendiente",AVERAGE(D9*J9*F9,D9*J10*F10,D9*J11*F11,D9*J12*F12,D9*J13*F13)))</f>
        <v>pendiente</v>
      </c>
      <c r="L9" s="160"/>
    </row>
    <row r="10" spans="1:12" ht="114.75" x14ac:dyDescent="0.25">
      <c r="B10" s="204"/>
      <c r="C10" s="167" t="s">
        <v>267</v>
      </c>
      <c r="D10" s="205"/>
      <c r="E10" s="156" t="str">
        <f>+'Subvenciones Prob.'!T19</f>
        <v>pendiente</v>
      </c>
      <c r="F10" s="157">
        <v>2</v>
      </c>
      <c r="G10" s="206"/>
      <c r="H10" s="179" t="s">
        <v>54</v>
      </c>
      <c r="I10" s="158"/>
      <c r="J10" s="159" t="str">
        <f t="shared" ref="J10:J29" si="0">IF(I10="sí",E10/2,E10)</f>
        <v>pendiente</v>
      </c>
      <c r="K10" s="206"/>
      <c r="L10" s="160"/>
    </row>
    <row r="11" spans="1:12" ht="127.5" x14ac:dyDescent="0.25">
      <c r="B11" s="204"/>
      <c r="C11" s="167" t="s">
        <v>268</v>
      </c>
      <c r="D11" s="205"/>
      <c r="E11" s="156" t="str">
        <f>+'Subvenciones Prob.'!T20</f>
        <v>pendiente</v>
      </c>
      <c r="F11" s="157">
        <v>2</v>
      </c>
      <c r="G11" s="206"/>
      <c r="H11" s="179" t="s">
        <v>69</v>
      </c>
      <c r="I11" s="158"/>
      <c r="J11" s="159" t="str">
        <f t="shared" si="0"/>
        <v>pendiente</v>
      </c>
      <c r="K11" s="206"/>
      <c r="L11" s="160"/>
    </row>
    <row r="12" spans="1:12" ht="114.75" x14ac:dyDescent="0.25">
      <c r="B12" s="204"/>
      <c r="C12" s="167" t="s">
        <v>269</v>
      </c>
      <c r="D12" s="205"/>
      <c r="E12" s="156" t="str">
        <f>+'Subvenciones Prob.'!T21</f>
        <v>pendiente</v>
      </c>
      <c r="F12" s="157">
        <v>2</v>
      </c>
      <c r="G12" s="206"/>
      <c r="H12" s="179" t="s">
        <v>70</v>
      </c>
      <c r="I12" s="158"/>
      <c r="J12" s="159" t="str">
        <f t="shared" si="0"/>
        <v>pendiente</v>
      </c>
      <c r="K12" s="206"/>
      <c r="L12" s="160"/>
    </row>
    <row r="13" spans="1:12" ht="204" x14ac:dyDescent="0.25">
      <c r="B13" s="204"/>
      <c r="C13" s="168" t="s">
        <v>270</v>
      </c>
      <c r="D13" s="205"/>
      <c r="E13" s="156" t="str">
        <f>+'Subvenciones Prob.'!T22</f>
        <v>pendiente</v>
      </c>
      <c r="F13" s="157">
        <v>2</v>
      </c>
      <c r="G13" s="206"/>
      <c r="H13" s="179" t="s">
        <v>292</v>
      </c>
      <c r="I13" s="158"/>
      <c r="J13" s="159" t="str">
        <f t="shared" si="0"/>
        <v>pendiente</v>
      </c>
      <c r="K13" s="206"/>
      <c r="L13" s="160"/>
    </row>
    <row r="14" spans="1:12" ht="114.75" x14ac:dyDescent="0.25">
      <c r="B14" s="161" t="s">
        <v>50</v>
      </c>
      <c r="C14" s="167" t="s">
        <v>271</v>
      </c>
      <c r="D14" s="162">
        <v>4</v>
      </c>
      <c r="E14" s="156" t="str">
        <f>+'Subvenciones Prob.'!T23</f>
        <v>pendiente</v>
      </c>
      <c r="F14" s="157">
        <v>2</v>
      </c>
      <c r="G14" s="163" t="str">
        <f>IF('Subvenciones Prob.'!D4="No","No aplica",IF(E14="pendiente","pendiente",D14*E14*F14))</f>
        <v>pendiente</v>
      </c>
      <c r="H14" s="179" t="s">
        <v>117</v>
      </c>
      <c r="I14" s="158"/>
      <c r="J14" s="159" t="str">
        <f t="shared" si="0"/>
        <v>pendiente</v>
      </c>
      <c r="K14" s="163" t="str">
        <f>IF('Subvenciones Prob.'!D4="No","No aplica",IF(G14="pendiente","pendiente",D14*J14*F14))</f>
        <v>pendiente</v>
      </c>
      <c r="L14" s="160"/>
    </row>
    <row r="15" spans="1:12" ht="165.75" x14ac:dyDescent="0.25">
      <c r="B15" s="161" t="s">
        <v>51</v>
      </c>
      <c r="C15" s="167" t="s">
        <v>272</v>
      </c>
      <c r="D15" s="162">
        <v>4</v>
      </c>
      <c r="E15" s="156" t="str">
        <f>+'Subvenciones Prob.'!T24</f>
        <v>pendiente</v>
      </c>
      <c r="F15" s="157">
        <v>1</v>
      </c>
      <c r="G15" s="163" t="str">
        <f>IF('Subvenciones Prob.'!D4="No","No aplica",IF(E15="pendiente","pendiente",D15*E15*F15))</f>
        <v>pendiente</v>
      </c>
      <c r="H15" s="179" t="s">
        <v>71</v>
      </c>
      <c r="I15" s="158"/>
      <c r="J15" s="159" t="str">
        <f t="shared" si="0"/>
        <v>pendiente</v>
      </c>
      <c r="K15" s="163" t="str">
        <f>IF('Subvenciones Prob.'!D4="No","No aplica",IF(G15="pendiente","pendiente",D15*J15*F15))</f>
        <v>pendiente</v>
      </c>
      <c r="L15" s="160"/>
    </row>
    <row r="16" spans="1:12" ht="114.75" x14ac:dyDescent="0.25">
      <c r="B16" s="161" t="s">
        <v>52</v>
      </c>
      <c r="C16" s="169" t="s">
        <v>273</v>
      </c>
      <c r="D16" s="162">
        <v>4</v>
      </c>
      <c r="E16" s="156" t="str">
        <f>+'Subvenciones Prob.'!T25</f>
        <v>pendiente</v>
      </c>
      <c r="F16" s="157">
        <v>3</v>
      </c>
      <c r="G16" s="163" t="str">
        <f>IF('Subvenciones Prob.'!D4="No","No aplica",IF(E16="pendiente","pendiente",D16*E16*F16))</f>
        <v>pendiente</v>
      </c>
      <c r="H16" s="179" t="s">
        <v>55</v>
      </c>
      <c r="I16" s="158"/>
      <c r="J16" s="159" t="str">
        <f t="shared" si="0"/>
        <v>pendiente</v>
      </c>
      <c r="K16" s="163" t="str">
        <f>IF('Subvenciones Prob.'!D4="No","No aplica",+IF(G16="pendiente","pendiente",D16*J16*F16))</f>
        <v>pendiente</v>
      </c>
      <c r="L16" s="160"/>
    </row>
    <row r="17" spans="2:12" ht="102" x14ac:dyDescent="0.25">
      <c r="B17" s="161" t="s">
        <v>12</v>
      </c>
      <c r="C17" s="169" t="s">
        <v>274</v>
      </c>
      <c r="D17" s="162">
        <v>4</v>
      </c>
      <c r="E17" s="156" t="str">
        <f>+'Subvenciones Prob.'!T26</f>
        <v>pendiente</v>
      </c>
      <c r="F17" s="157">
        <v>3</v>
      </c>
      <c r="G17" s="163" t="str">
        <f>IF('Subvenciones Prob.'!D4="No","No aplica",IF(E17="pendiente","pendiente",D17*E17*F17))</f>
        <v>pendiente</v>
      </c>
      <c r="H17" s="179" t="s">
        <v>90</v>
      </c>
      <c r="I17" s="158"/>
      <c r="J17" s="159" t="str">
        <f t="shared" si="0"/>
        <v>pendiente</v>
      </c>
      <c r="K17" s="163" t="str">
        <f>IF('Subvenciones Prob.'!D4="No","No aplica",IF(G17="pendiente","pendiente",D17*J17*F17))</f>
        <v>pendiente</v>
      </c>
      <c r="L17" s="160"/>
    </row>
    <row r="18" spans="2:12" ht="318.75" x14ac:dyDescent="0.25">
      <c r="B18" s="204" t="s">
        <v>13</v>
      </c>
      <c r="C18" s="167" t="s">
        <v>275</v>
      </c>
      <c r="D18" s="205">
        <v>4</v>
      </c>
      <c r="E18" s="156" t="str">
        <f>+'Subvenciones Prob.'!T27</f>
        <v>pendiente</v>
      </c>
      <c r="F18" s="157">
        <v>1</v>
      </c>
      <c r="G18" s="206" t="str">
        <f>IF('Subvenciones Prob.'!D4="No","No aplica",+IF(COUNTIF(E18:E22,"pendiente")&gt;0,"pendiente",AVERAGE($D$18*$E$18*$F$18,$D$18*$E$19*$F$19,$D$18*$E$20*$F$20,$D$18*$E$21*$F$21,$D$18*$E$22*$F$22)))</f>
        <v>pendiente</v>
      </c>
      <c r="H18" s="179" t="s">
        <v>72</v>
      </c>
      <c r="I18" s="158"/>
      <c r="J18" s="159" t="str">
        <f t="shared" si="0"/>
        <v>pendiente</v>
      </c>
      <c r="K18" s="206" t="str">
        <f>IF('Subvenciones Prob.'!D4="No","No aplica",IF(G18="pendiente","pendiente",AVERAGE(D18*J18*F18,D18*J19*F19,D18*J20*F20,D18*J21*F21,D18*J22*F22)))</f>
        <v>pendiente</v>
      </c>
      <c r="L18" s="160"/>
    </row>
    <row r="19" spans="2:12" ht="178.5" x14ac:dyDescent="0.25">
      <c r="B19" s="204"/>
      <c r="C19" s="170" t="s">
        <v>276</v>
      </c>
      <c r="D19" s="205"/>
      <c r="E19" s="156" t="str">
        <f>+'Subvenciones Prob.'!T28</f>
        <v>pendiente</v>
      </c>
      <c r="F19" s="157">
        <v>1</v>
      </c>
      <c r="G19" s="206"/>
      <c r="H19" s="166" t="s">
        <v>81</v>
      </c>
      <c r="I19" s="158"/>
      <c r="J19" s="159" t="str">
        <f t="shared" si="0"/>
        <v>pendiente</v>
      </c>
      <c r="K19" s="206"/>
      <c r="L19" s="160"/>
    </row>
    <row r="20" spans="2:12" ht="153" x14ac:dyDescent="0.25">
      <c r="B20" s="204"/>
      <c r="C20" s="169" t="s">
        <v>277</v>
      </c>
      <c r="D20" s="205"/>
      <c r="E20" s="156" t="str">
        <f>+'Subvenciones Prob.'!T29</f>
        <v>pendiente</v>
      </c>
      <c r="F20" s="157">
        <v>3</v>
      </c>
      <c r="G20" s="206"/>
      <c r="H20" s="179" t="s">
        <v>56</v>
      </c>
      <c r="I20" s="158"/>
      <c r="J20" s="159" t="str">
        <f t="shared" si="0"/>
        <v>pendiente</v>
      </c>
      <c r="K20" s="206"/>
      <c r="L20" s="160"/>
    </row>
    <row r="21" spans="2:12" ht="165.75" x14ac:dyDescent="0.25">
      <c r="B21" s="204"/>
      <c r="C21" s="167" t="s">
        <v>278</v>
      </c>
      <c r="D21" s="205"/>
      <c r="E21" s="156" t="str">
        <f>+'Subvenciones Prob.'!T30</f>
        <v>pendiente</v>
      </c>
      <c r="F21" s="157">
        <v>1</v>
      </c>
      <c r="G21" s="206"/>
      <c r="H21" s="179" t="s">
        <v>73</v>
      </c>
      <c r="I21" s="158"/>
      <c r="J21" s="159" t="str">
        <f t="shared" si="0"/>
        <v>pendiente</v>
      </c>
      <c r="K21" s="206"/>
      <c r="L21" s="160"/>
    </row>
    <row r="22" spans="2:12" ht="127.5" x14ac:dyDescent="0.25">
      <c r="B22" s="204"/>
      <c r="C22" s="167" t="s">
        <v>279</v>
      </c>
      <c r="D22" s="205"/>
      <c r="E22" s="156" t="str">
        <f>+'Subvenciones Prob.'!T31</f>
        <v>pendiente</v>
      </c>
      <c r="F22" s="157">
        <v>1</v>
      </c>
      <c r="G22" s="206"/>
      <c r="H22" s="179" t="s">
        <v>293</v>
      </c>
      <c r="I22" s="158"/>
      <c r="J22" s="159" t="str">
        <f t="shared" si="0"/>
        <v>pendiente</v>
      </c>
      <c r="K22" s="206"/>
      <c r="L22" s="160"/>
    </row>
    <row r="23" spans="2:12" ht="140.25" x14ac:dyDescent="0.25">
      <c r="B23" s="204" t="s">
        <v>53</v>
      </c>
      <c r="C23" s="167" t="s">
        <v>280</v>
      </c>
      <c r="D23" s="205">
        <v>4</v>
      </c>
      <c r="E23" s="156" t="str">
        <f>+'Subvenciones Prob.'!T32</f>
        <v>pendiente</v>
      </c>
      <c r="F23" s="157">
        <v>1</v>
      </c>
      <c r="G23" s="206" t="str">
        <f>IF('Subvenciones Prob.'!D4="No","No aplica",+IF(COUNTIF(E23:E24,"pendiente")&gt;0,"pendiente",AVERAGE($D$23*$E$23*$F$23,$D$23*$E$24*$F$24)))</f>
        <v>pendiente</v>
      </c>
      <c r="H23" s="166" t="s">
        <v>80</v>
      </c>
      <c r="I23" s="158"/>
      <c r="J23" s="159" t="str">
        <f t="shared" si="0"/>
        <v>pendiente</v>
      </c>
      <c r="K23" s="206" t="str">
        <f>IF('Subvenciones Prob.'!D4="No","No aplica",IF(G23="pendiente","pendiente",AVERAGE(D23*J23*F23,D23*J24*F24)))</f>
        <v>pendiente</v>
      </c>
      <c r="L23" s="160"/>
    </row>
    <row r="24" spans="2:12" ht="51" x14ac:dyDescent="0.25">
      <c r="B24" s="204"/>
      <c r="C24" s="171" t="s">
        <v>281</v>
      </c>
      <c r="D24" s="205"/>
      <c r="E24" s="156" t="str">
        <f>+'Subvenciones Prob.'!T33</f>
        <v>pendiente</v>
      </c>
      <c r="F24" s="157">
        <v>1</v>
      </c>
      <c r="G24" s="206"/>
      <c r="H24" s="179" t="s">
        <v>49</v>
      </c>
      <c r="I24" s="158"/>
      <c r="J24" s="159" t="str">
        <f t="shared" si="0"/>
        <v>pendiente</v>
      </c>
      <c r="K24" s="206"/>
      <c r="L24" s="160"/>
    </row>
    <row r="25" spans="2:12" ht="120" x14ac:dyDescent="0.25">
      <c r="B25" s="161" t="s">
        <v>32</v>
      </c>
      <c r="C25" s="168" t="s">
        <v>282</v>
      </c>
      <c r="D25" s="162">
        <v>4</v>
      </c>
      <c r="E25" s="156" t="str">
        <f>+'Subvenciones Prob.'!T34</f>
        <v>pendiente</v>
      </c>
      <c r="F25" s="157">
        <v>1</v>
      </c>
      <c r="G25" s="163" t="str">
        <f>IF('Subvenciones Prob.'!D4="No","No aplica",IF(E25="pendiente","pendiente",D25*E25*F25))</f>
        <v>pendiente</v>
      </c>
      <c r="H25" s="180" t="s">
        <v>91</v>
      </c>
      <c r="I25" s="158"/>
      <c r="J25" s="159" t="str">
        <f t="shared" si="0"/>
        <v>pendiente</v>
      </c>
      <c r="K25" s="163" t="str">
        <f>IF('Subvenciones Prob.'!D4="No","No aplica",IF(G25="pendiente","pendiente",D25*J25*F25))</f>
        <v>pendiente</v>
      </c>
      <c r="L25" s="160"/>
    </row>
    <row r="26" spans="2:12" ht="89.25" x14ac:dyDescent="0.25">
      <c r="B26" s="204" t="s">
        <v>46</v>
      </c>
      <c r="C26" s="172" t="s">
        <v>283</v>
      </c>
      <c r="D26" s="205">
        <v>4</v>
      </c>
      <c r="E26" s="156" t="str">
        <f>+'Subvenciones Prob.'!T35</f>
        <v>pendiente</v>
      </c>
      <c r="F26" s="157">
        <v>1</v>
      </c>
      <c r="G26" s="206" t="str">
        <f>IF('Subvenciones Prob.'!D4="No","No aplica",+IF(COUNTIF(E26:E29,"pendiente")&gt;0,"pendiente",AVERAGE($D$26*$E$26*$F$26,$D$26*$E$27*$F$27,$D$26*$E$28*$F$28,$D$26*$E$29*$F$29)))</f>
        <v>pendiente</v>
      </c>
      <c r="H26" s="179" t="s">
        <v>57</v>
      </c>
      <c r="I26" s="158"/>
      <c r="J26" s="159" t="str">
        <f t="shared" si="0"/>
        <v>pendiente</v>
      </c>
      <c r="K26" s="206" t="str">
        <f>IF('Subvenciones Prob.'!D4="No","No aplica",IF(G26="pendiente","pendiente",AVERAGE(D26*J26*F26,D26*J27*F27,D26*J28*F28,D26*J29*F29)))</f>
        <v>pendiente</v>
      </c>
      <c r="L26" s="160"/>
    </row>
    <row r="27" spans="2:12" ht="114.75" x14ac:dyDescent="0.25">
      <c r="B27" s="204"/>
      <c r="C27" s="167" t="s">
        <v>284</v>
      </c>
      <c r="D27" s="205"/>
      <c r="E27" s="156" t="str">
        <f>+'Subvenciones Prob.'!T36</f>
        <v>pendiente</v>
      </c>
      <c r="F27" s="157">
        <v>1</v>
      </c>
      <c r="G27" s="206"/>
      <c r="H27" s="179" t="s">
        <v>74</v>
      </c>
      <c r="I27" s="158"/>
      <c r="J27" s="159" t="str">
        <f t="shared" si="0"/>
        <v>pendiente</v>
      </c>
      <c r="K27" s="206"/>
      <c r="L27" s="160"/>
    </row>
    <row r="28" spans="2:12" ht="127.5" x14ac:dyDescent="0.25">
      <c r="B28" s="204"/>
      <c r="C28" s="167" t="s">
        <v>285</v>
      </c>
      <c r="D28" s="205"/>
      <c r="E28" s="156" t="str">
        <f>+'Subvenciones Prob.'!T37</f>
        <v>pendiente</v>
      </c>
      <c r="F28" s="157">
        <v>1</v>
      </c>
      <c r="G28" s="206"/>
      <c r="H28" s="179" t="s">
        <v>75</v>
      </c>
      <c r="I28" s="158"/>
      <c r="J28" s="159" t="str">
        <f t="shared" si="0"/>
        <v>pendiente</v>
      </c>
      <c r="K28" s="206"/>
      <c r="L28" s="160"/>
    </row>
    <row r="29" spans="2:12" ht="89.25" x14ac:dyDescent="0.25">
      <c r="B29" s="204"/>
      <c r="C29" s="166" t="s">
        <v>286</v>
      </c>
      <c r="D29" s="205"/>
      <c r="E29" s="156" t="str">
        <f>+'Subvenciones Prob.'!T38</f>
        <v>pendiente</v>
      </c>
      <c r="F29" s="157">
        <v>1</v>
      </c>
      <c r="G29" s="206"/>
      <c r="H29" s="179" t="s">
        <v>58</v>
      </c>
      <c r="I29" s="158"/>
      <c r="J29" s="159" t="str">
        <f t="shared" si="0"/>
        <v>pendiente</v>
      </c>
      <c r="K29" s="206"/>
      <c r="L29" s="160"/>
    </row>
    <row r="30" spans="2:12" x14ac:dyDescent="0.25">
      <c r="H30" s="207" t="s">
        <v>95</v>
      </c>
      <c r="I30" s="207"/>
      <c r="J30" s="207"/>
      <c r="K30" s="164" t="str">
        <f>IF('Subvenciones Prob.'!D4="No","No aplica",+IF(COUNTIF(K9:K29,"pendiente")&gt;0,"pendiente",SUM(K9:K29)*0.9/55.4))</f>
        <v>pendiente</v>
      </c>
      <c r="L30" s="14"/>
    </row>
    <row r="31" spans="2:12" s="7" customFormat="1" x14ac:dyDescent="0.25">
      <c r="B31" s="2"/>
      <c r="C31" s="84"/>
      <c r="D31" s="2"/>
      <c r="E31" s="2"/>
      <c r="F31" s="2"/>
      <c r="G31" s="9"/>
      <c r="H31" s="84"/>
      <c r="I31" s="2"/>
      <c r="J31" s="3"/>
      <c r="K31" s="11"/>
      <c r="L31" s="11"/>
    </row>
    <row r="32" spans="2:12" s="7" customFormat="1" x14ac:dyDescent="0.25">
      <c r="B32" s="2"/>
      <c r="C32" s="84"/>
      <c r="D32" s="2"/>
      <c r="E32" s="2"/>
      <c r="F32" s="2"/>
      <c r="G32" s="9"/>
      <c r="H32" s="84"/>
      <c r="I32" s="2"/>
      <c r="J32" s="3"/>
      <c r="K32" s="11"/>
      <c r="L32" s="11"/>
    </row>
    <row r="33" spans="2:12" s="7" customFormat="1" x14ac:dyDescent="0.25">
      <c r="B33" s="2"/>
      <c r="C33" s="84"/>
      <c r="D33" s="2"/>
      <c r="E33" s="2"/>
      <c r="F33" s="2"/>
      <c r="G33" s="9"/>
      <c r="H33" s="84"/>
      <c r="I33" s="2"/>
      <c r="J33" s="3"/>
      <c r="K33" s="23"/>
      <c r="L33" s="11"/>
    </row>
    <row r="34" spans="2:12" s="7" customFormat="1" x14ac:dyDescent="0.25">
      <c r="B34" s="2"/>
      <c r="C34" s="84"/>
      <c r="D34" s="2"/>
      <c r="E34" s="2"/>
      <c r="F34" s="2"/>
      <c r="G34" s="9"/>
      <c r="H34" s="84"/>
      <c r="I34" s="2"/>
      <c r="J34" s="3"/>
      <c r="K34" s="11"/>
      <c r="L34" s="11"/>
    </row>
    <row r="35" spans="2:12" s="7" customFormat="1" x14ac:dyDescent="0.25">
      <c r="B35" s="2"/>
      <c r="C35" s="84"/>
      <c r="D35" s="2"/>
      <c r="E35" s="2"/>
      <c r="F35" s="2"/>
      <c r="G35" s="9"/>
      <c r="H35" s="84"/>
      <c r="I35" s="2"/>
      <c r="J35" s="3"/>
      <c r="K35" s="11"/>
      <c r="L35" s="11"/>
    </row>
    <row r="36" spans="2:12" s="7" customFormat="1" x14ac:dyDescent="0.25">
      <c r="B36" s="2"/>
      <c r="C36" s="84"/>
      <c r="D36" s="2"/>
      <c r="E36" s="2"/>
      <c r="F36" s="2"/>
      <c r="G36" s="9"/>
      <c r="H36" s="84"/>
      <c r="I36" s="2"/>
      <c r="J36" s="3"/>
      <c r="K36" s="11"/>
      <c r="L36" s="11"/>
    </row>
    <row r="37" spans="2:12" s="7" customFormat="1" x14ac:dyDescent="0.25">
      <c r="B37" s="2"/>
      <c r="C37" s="84">
        <v>1</v>
      </c>
      <c r="D37" s="3"/>
      <c r="E37" s="2"/>
      <c r="F37" s="2"/>
      <c r="G37" s="9"/>
      <c r="H37" s="84"/>
      <c r="I37" s="2"/>
      <c r="J37" s="3" t="s">
        <v>135</v>
      </c>
      <c r="K37" s="11"/>
      <c r="L37" s="11"/>
    </row>
    <row r="38" spans="2:12" s="7" customFormat="1" x14ac:dyDescent="0.25">
      <c r="B38" s="2"/>
      <c r="C38" s="84">
        <v>2</v>
      </c>
      <c r="D38" s="3"/>
      <c r="E38" s="2"/>
      <c r="F38" s="2"/>
      <c r="G38" s="9"/>
      <c r="H38" s="84"/>
      <c r="I38" s="2"/>
      <c r="J38" s="3" t="s">
        <v>33</v>
      </c>
      <c r="K38" s="11"/>
      <c r="L38" s="11"/>
    </row>
    <row r="39" spans="2:12" s="7" customFormat="1" x14ac:dyDescent="0.25">
      <c r="B39" s="2"/>
      <c r="C39" s="84">
        <v>3</v>
      </c>
      <c r="D39" s="3"/>
      <c r="E39" s="2"/>
      <c r="F39" s="2"/>
      <c r="G39" s="9"/>
      <c r="H39" s="84"/>
      <c r="I39" s="2"/>
      <c r="J39" s="3"/>
      <c r="K39" s="11"/>
      <c r="L39" s="11"/>
    </row>
    <row r="40" spans="2:12" s="7" customFormat="1" x14ac:dyDescent="0.25">
      <c r="B40" s="2"/>
      <c r="C40" s="84">
        <v>4</v>
      </c>
      <c r="D40" s="3"/>
      <c r="E40" s="2"/>
      <c r="F40" s="2"/>
      <c r="G40" s="9"/>
      <c r="H40" s="84"/>
      <c r="I40" s="2"/>
      <c r="J40" s="3"/>
      <c r="K40" s="11"/>
      <c r="L40" s="11"/>
    </row>
    <row r="41" spans="2:12" s="7" customFormat="1" x14ac:dyDescent="0.25">
      <c r="B41" s="2"/>
      <c r="C41" s="84"/>
      <c r="D41" s="3"/>
      <c r="E41" s="2"/>
      <c r="F41" s="2"/>
      <c r="G41" s="9"/>
      <c r="H41" s="84"/>
      <c r="I41" s="2"/>
      <c r="J41" s="3"/>
      <c r="K41" s="11"/>
      <c r="L41" s="11"/>
    </row>
    <row r="42" spans="2:12" s="7" customFormat="1" x14ac:dyDescent="0.25">
      <c r="B42" s="2"/>
      <c r="C42" s="84"/>
      <c r="D42" s="3"/>
      <c r="E42" s="2"/>
      <c r="F42" s="2"/>
      <c r="G42" s="9"/>
      <c r="H42" s="84"/>
      <c r="I42" s="2"/>
      <c r="J42" s="3"/>
      <c r="K42" s="11"/>
      <c r="L42" s="11"/>
    </row>
    <row r="43" spans="2:12" s="7" customFormat="1" x14ac:dyDescent="0.25">
      <c r="B43" s="2"/>
      <c r="C43" s="84"/>
      <c r="D43" s="3"/>
      <c r="E43" s="2"/>
      <c r="F43" s="2"/>
      <c r="G43" s="9"/>
      <c r="H43" s="84"/>
      <c r="I43" s="2"/>
      <c r="J43" s="3"/>
      <c r="K43" s="11"/>
      <c r="L43" s="11"/>
    </row>
    <row r="44" spans="2:12" s="7" customFormat="1" x14ac:dyDescent="0.25">
      <c r="B44" s="2"/>
      <c r="C44" s="84"/>
      <c r="D44" s="3"/>
      <c r="E44" s="2"/>
      <c r="F44" s="2"/>
      <c r="G44" s="9"/>
      <c r="H44" s="84"/>
      <c r="I44" s="2"/>
      <c r="J44" s="3"/>
      <c r="K44" s="11"/>
      <c r="L44" s="11"/>
    </row>
    <row r="45" spans="2:12" s="7" customFormat="1" x14ac:dyDescent="0.25">
      <c r="B45" s="2"/>
      <c r="C45" s="84"/>
      <c r="D45" s="3"/>
      <c r="E45" s="2"/>
      <c r="F45" s="2"/>
      <c r="G45" s="9"/>
      <c r="H45" s="84"/>
      <c r="I45" s="2"/>
      <c r="J45" s="3"/>
      <c r="K45" s="11"/>
      <c r="L45" s="11"/>
    </row>
    <row r="46" spans="2:12" s="7" customFormat="1" x14ac:dyDescent="0.25">
      <c r="B46" s="2"/>
      <c r="C46" s="84"/>
      <c r="D46" s="3"/>
      <c r="E46" s="2"/>
      <c r="F46" s="2"/>
      <c r="G46" s="9"/>
      <c r="H46" s="84"/>
      <c r="I46" s="2"/>
      <c r="J46" s="3"/>
      <c r="K46" s="11"/>
      <c r="L46" s="11"/>
    </row>
    <row r="47" spans="2:12" s="7" customFormat="1" x14ac:dyDescent="0.25">
      <c r="B47" s="2"/>
      <c r="C47" s="84"/>
      <c r="D47" s="3"/>
      <c r="E47" s="2"/>
      <c r="F47" s="2"/>
      <c r="G47" s="9"/>
      <c r="H47" s="84"/>
      <c r="I47" s="2"/>
      <c r="J47" s="3"/>
      <c r="K47" s="11"/>
      <c r="L47" s="11"/>
    </row>
    <row r="48" spans="2:12" s="7" customFormat="1" x14ac:dyDescent="0.25">
      <c r="B48" s="2"/>
      <c r="C48" s="84"/>
      <c r="D48" s="4"/>
      <c r="E48" s="2"/>
      <c r="F48" s="2"/>
      <c r="G48" s="9"/>
      <c r="H48" s="84"/>
      <c r="I48" s="2"/>
      <c r="J48" s="3"/>
      <c r="K48" s="11"/>
      <c r="L48" s="11"/>
    </row>
    <row r="49" spans="2:12" s="7" customFormat="1" x14ac:dyDescent="0.25">
      <c r="B49" s="2"/>
      <c r="C49" s="84"/>
      <c r="D49" s="4"/>
      <c r="E49" s="2"/>
      <c r="F49" s="2"/>
      <c r="G49" s="9"/>
      <c r="H49" s="84"/>
      <c r="I49" s="2"/>
      <c r="J49" s="3"/>
      <c r="K49" s="11"/>
      <c r="L49" s="11"/>
    </row>
    <row r="50" spans="2:12" s="7" customFormat="1" x14ac:dyDescent="0.25">
      <c r="B50" s="2"/>
      <c r="C50" s="84"/>
      <c r="D50" s="4"/>
      <c r="E50" s="2"/>
      <c r="F50" s="2"/>
      <c r="G50" s="9"/>
      <c r="H50" s="84"/>
      <c r="I50" s="2"/>
      <c r="J50" s="3"/>
      <c r="K50" s="11"/>
      <c r="L50" s="11"/>
    </row>
    <row r="51" spans="2:12" s="7" customFormat="1" x14ac:dyDescent="0.25">
      <c r="B51" s="2"/>
      <c r="C51" s="84"/>
      <c r="D51" s="4"/>
      <c r="E51" s="2"/>
      <c r="F51" s="2"/>
      <c r="G51" s="9"/>
      <c r="H51" s="84"/>
      <c r="I51" s="2"/>
      <c r="J51" s="3"/>
      <c r="K51" s="11"/>
      <c r="L51" s="11"/>
    </row>
    <row r="52" spans="2:12" s="7" customFormat="1" x14ac:dyDescent="0.25">
      <c r="B52" s="2" t="s">
        <v>3</v>
      </c>
      <c r="C52" s="84"/>
      <c r="D52" s="4"/>
      <c r="E52" s="2"/>
      <c r="F52" s="2"/>
      <c r="G52" s="9"/>
      <c r="H52" s="84"/>
      <c r="I52" s="2"/>
      <c r="J52" s="3"/>
      <c r="K52" s="11"/>
      <c r="L52" s="11"/>
    </row>
    <row r="53" spans="2:12" s="7" customFormat="1" x14ac:dyDescent="0.25">
      <c r="B53" s="2" t="s">
        <v>4</v>
      </c>
      <c r="C53" s="84"/>
      <c r="D53" s="4"/>
      <c r="E53" s="2"/>
      <c r="F53" s="2"/>
      <c r="G53" s="9"/>
      <c r="H53" s="84"/>
      <c r="I53" s="2"/>
      <c r="J53" s="3"/>
      <c r="K53" s="11"/>
      <c r="L53" s="11"/>
    </row>
    <row r="54" spans="2:12" s="7" customFormat="1" x14ac:dyDescent="0.25">
      <c r="B54" s="2"/>
      <c r="C54" s="84"/>
      <c r="D54" s="2"/>
      <c r="E54" s="2"/>
      <c r="F54" s="2"/>
      <c r="G54" s="9"/>
      <c r="H54" s="84"/>
      <c r="I54" s="2"/>
      <c r="J54" s="3"/>
      <c r="K54" s="11"/>
      <c r="L54" s="11"/>
    </row>
    <row r="55" spans="2:12" s="7" customFormat="1" x14ac:dyDescent="0.25">
      <c r="B55" s="2"/>
      <c r="C55" s="84"/>
      <c r="D55" s="2"/>
      <c r="E55" s="2"/>
      <c r="F55" s="2"/>
      <c r="G55" s="9"/>
      <c r="H55" s="84"/>
      <c r="I55" s="2"/>
      <c r="J55" s="3"/>
      <c r="K55" s="11"/>
      <c r="L55" s="11"/>
    </row>
    <row r="56" spans="2:12" s="7" customFormat="1" x14ac:dyDescent="0.25">
      <c r="B56" s="2"/>
      <c r="C56" s="84"/>
      <c r="D56" s="2"/>
      <c r="E56" s="2"/>
      <c r="F56" s="2"/>
      <c r="G56" s="9"/>
      <c r="H56" s="84"/>
      <c r="I56" s="2"/>
      <c r="J56" s="3"/>
      <c r="K56" s="11"/>
      <c r="L56" s="11"/>
    </row>
    <row r="57" spans="2:12" s="7" customFormat="1" x14ac:dyDescent="0.25">
      <c r="B57" s="2"/>
      <c r="C57" s="84"/>
      <c r="D57" s="2"/>
      <c r="E57" s="2"/>
      <c r="F57" s="2"/>
      <c r="G57" s="9"/>
      <c r="H57" s="84"/>
      <c r="I57" s="2"/>
      <c r="J57" s="3"/>
      <c r="K57" s="11"/>
      <c r="L57" s="11"/>
    </row>
    <row r="58" spans="2:12" s="7" customFormat="1" x14ac:dyDescent="0.25">
      <c r="B58" s="2"/>
      <c r="C58" s="84"/>
      <c r="D58" s="2"/>
      <c r="E58" s="2"/>
      <c r="F58" s="2"/>
      <c r="G58" s="9"/>
      <c r="H58" s="84"/>
      <c r="I58" s="2"/>
      <c r="J58" s="3"/>
      <c r="K58" s="11"/>
      <c r="L58" s="11"/>
    </row>
    <row r="59" spans="2:12" s="7" customFormat="1" x14ac:dyDescent="0.25">
      <c r="B59" s="2"/>
      <c r="C59" s="84"/>
      <c r="D59" s="2"/>
      <c r="E59" s="2"/>
      <c r="F59" s="2"/>
      <c r="G59" s="9"/>
      <c r="H59" s="84"/>
      <c r="I59" s="2"/>
      <c r="J59" s="3"/>
      <c r="K59" s="11"/>
      <c r="L59" s="11"/>
    </row>
    <row r="60" spans="2:12" s="7" customFormat="1" x14ac:dyDescent="0.25">
      <c r="B60" s="2"/>
      <c r="C60" s="84"/>
      <c r="D60" s="2"/>
      <c r="E60" s="2"/>
      <c r="F60" s="2"/>
      <c r="G60" s="9"/>
      <c r="H60" s="84"/>
      <c r="I60" s="2"/>
      <c r="J60" s="3"/>
      <c r="K60" s="11"/>
      <c r="L60" s="11"/>
    </row>
    <row r="61" spans="2:12" s="8" customFormat="1" x14ac:dyDescent="0.25">
      <c r="B61" s="5"/>
      <c r="C61" s="111"/>
      <c r="D61" s="5"/>
      <c r="E61" s="5"/>
      <c r="F61" s="5"/>
      <c r="G61" s="10"/>
      <c r="H61" s="111"/>
      <c r="I61" s="5"/>
      <c r="J61" s="12"/>
      <c r="K61" s="13"/>
      <c r="L61" s="13"/>
    </row>
    <row r="62" spans="2:12" s="8" customFormat="1" x14ac:dyDescent="0.25">
      <c r="B62" s="5"/>
      <c r="C62" s="111"/>
      <c r="D62" s="5"/>
      <c r="E62" s="5"/>
      <c r="F62" s="5"/>
      <c r="G62" s="10"/>
      <c r="H62" s="111"/>
      <c r="I62" s="5"/>
      <c r="J62" s="12"/>
      <c r="K62" s="13"/>
      <c r="L62" s="13"/>
    </row>
    <row r="63" spans="2:12" s="8" customFormat="1" x14ac:dyDescent="0.25">
      <c r="B63" s="5"/>
      <c r="C63" s="111"/>
      <c r="D63" s="5"/>
      <c r="E63" s="5"/>
      <c r="F63" s="5"/>
      <c r="G63" s="10"/>
      <c r="H63" s="111"/>
      <c r="I63" s="5"/>
      <c r="J63" s="12"/>
      <c r="K63" s="13"/>
      <c r="L63" s="13"/>
    </row>
    <row r="64" spans="2:12" s="8" customFormat="1" x14ac:dyDescent="0.25">
      <c r="B64" s="5"/>
      <c r="C64" s="111"/>
      <c r="D64" s="5"/>
      <c r="E64" s="5"/>
      <c r="F64" s="5"/>
      <c r="G64" s="10"/>
      <c r="H64" s="111"/>
      <c r="I64" s="5"/>
      <c r="J64" s="12"/>
      <c r="K64" s="13"/>
      <c r="L64" s="13"/>
    </row>
    <row r="65" spans="2:12" s="8" customFormat="1" x14ac:dyDescent="0.25">
      <c r="B65" s="5"/>
      <c r="C65" s="111"/>
      <c r="D65" s="5"/>
      <c r="E65" s="5"/>
      <c r="F65" s="5"/>
      <c r="G65" s="10"/>
      <c r="H65" s="111"/>
      <c r="I65" s="5"/>
      <c r="J65" s="12"/>
      <c r="K65" s="13"/>
      <c r="L65" s="13"/>
    </row>
    <row r="66" spans="2:12" s="8" customFormat="1" x14ac:dyDescent="0.25">
      <c r="B66" s="5"/>
      <c r="C66" s="111"/>
      <c r="D66" s="5"/>
      <c r="E66" s="5"/>
      <c r="F66" s="5"/>
      <c r="G66" s="10"/>
      <c r="H66" s="111"/>
      <c r="I66" s="5"/>
      <c r="J66" s="12"/>
      <c r="K66" s="13"/>
      <c r="L66" s="13"/>
    </row>
    <row r="67" spans="2:12" s="8" customFormat="1" x14ac:dyDescent="0.25">
      <c r="B67" s="5"/>
      <c r="C67" s="111"/>
      <c r="D67" s="5"/>
      <c r="E67" s="5"/>
      <c r="F67" s="5"/>
      <c r="G67" s="10"/>
      <c r="H67" s="111"/>
      <c r="I67" s="5"/>
      <c r="J67" s="12"/>
      <c r="K67" s="13"/>
      <c r="L67" s="13"/>
    </row>
    <row r="68" spans="2:12" s="8" customFormat="1" x14ac:dyDescent="0.25">
      <c r="B68" s="5"/>
      <c r="C68" s="111"/>
      <c r="D68" s="5"/>
      <c r="E68" s="5"/>
      <c r="F68" s="5"/>
      <c r="G68" s="10"/>
      <c r="H68" s="111"/>
      <c r="I68" s="5"/>
      <c r="J68" s="12"/>
      <c r="K68" s="13"/>
      <c r="L68" s="13"/>
    </row>
  </sheetData>
  <mergeCells count="17">
    <mergeCell ref="H30:J30"/>
    <mergeCell ref="B26:B29"/>
    <mergeCell ref="D26:D29"/>
    <mergeCell ref="G26:G29"/>
    <mergeCell ref="K26:K29"/>
    <mergeCell ref="B9:B13"/>
    <mergeCell ref="D9:D13"/>
    <mergeCell ref="G9:G13"/>
    <mergeCell ref="K9:K13"/>
    <mergeCell ref="D23:D24"/>
    <mergeCell ref="G23:G24"/>
    <mergeCell ref="K23:K24"/>
    <mergeCell ref="B18:B22"/>
    <mergeCell ref="D18:D22"/>
    <mergeCell ref="G18:G22"/>
    <mergeCell ref="K18:K22"/>
    <mergeCell ref="B23:B24"/>
  </mergeCells>
  <conditionalFormatting sqref="G9:G29">
    <cfRule type="cellIs" dxfId="210" priority="28" operator="lessThan">
      <formula>0.025</formula>
    </cfRule>
    <cfRule type="cellIs" dxfId="209" priority="29" operator="between">
      <formula>5.4</formula>
      <formula>10.8</formula>
    </cfRule>
    <cfRule type="cellIs" dxfId="208" priority="30" operator="between">
      <formula>2.7</formula>
      <formula>5.39999999999</formula>
    </cfRule>
    <cfRule type="cellIs" dxfId="207" priority="31" operator="between">
      <formula>1.08</formula>
      <formula>2.6999999</formula>
    </cfRule>
    <cfRule type="cellIs" dxfId="206" priority="32" operator="between">
      <formula>0.025</formula>
      <formula>1.07999</formula>
    </cfRule>
  </conditionalFormatting>
  <conditionalFormatting sqref="K14:L29">
    <cfRule type="cellIs" dxfId="205" priority="23" operator="lessThan">
      <formula>0.6</formula>
    </cfRule>
    <cfRule type="cellIs" dxfId="204" priority="24" operator="between">
      <formula>9.9</formula>
      <formula>10.8</formula>
    </cfRule>
    <cfRule type="cellIs" dxfId="203" priority="25" operator="between">
      <formula>5.4</formula>
      <formula>9.9</formula>
    </cfRule>
    <cfRule type="cellIs" dxfId="202" priority="26" operator="between">
      <formula>1.8</formula>
      <formula>5.4</formula>
    </cfRule>
    <cfRule type="cellIs" dxfId="201" priority="27" operator="between">
      <formula>0.6</formula>
      <formula>1.8</formula>
    </cfRule>
  </conditionalFormatting>
  <conditionalFormatting sqref="I9:I29">
    <cfRule type="containsText" dxfId="200" priority="6" stopIfTrue="1" operator="containsText" text="no">
      <formula>NOT(ISERROR(SEARCH("no",I9)))</formula>
    </cfRule>
    <cfRule type="containsText" dxfId="199" priority="7" stopIfTrue="1" operator="containsText" text="sí">
      <formula>NOT(ISERROR(SEARCH("sí",I9)))</formula>
    </cfRule>
  </conditionalFormatting>
  <conditionalFormatting sqref="K9:L29">
    <cfRule type="cellIs" dxfId="198" priority="8" operator="lessThan">
      <formula>0.025</formula>
    </cfRule>
    <cfRule type="cellIs" dxfId="197" priority="9" operator="between">
      <formula>5.4</formula>
      <formula>10.8</formula>
    </cfRule>
    <cfRule type="cellIs" dxfId="196" priority="10" operator="between">
      <formula>2.7</formula>
      <formula>5.39999</formula>
    </cfRule>
    <cfRule type="cellIs" dxfId="195" priority="11" operator="between">
      <formula>1.08</formula>
      <formula>2.699999</formula>
    </cfRule>
    <cfRule type="cellIs" dxfId="194" priority="12" operator="between">
      <formula>0.025</formula>
      <formula>1.079999</formula>
    </cfRule>
  </conditionalFormatting>
  <conditionalFormatting sqref="E9:E29">
    <cfRule type="cellIs" dxfId="193" priority="5" stopIfTrue="1" operator="equal">
      <formula>"pendiente"</formula>
    </cfRule>
  </conditionalFormatting>
  <conditionalFormatting sqref="K30">
    <cfRule type="cellIs" dxfId="192" priority="1" operator="between">
      <formula>0.5</formula>
      <formula>1</formula>
    </cfRule>
    <cfRule type="cellIs" dxfId="191" priority="2" operator="between">
      <formula>0.25</formula>
      <formula>0.49999</formula>
    </cfRule>
    <cfRule type="cellIs" dxfId="190" priority="3" operator="between">
      <formula>0.1</formula>
      <formula>0.24999999</formula>
    </cfRule>
    <cfRule type="cellIs" dxfId="189" priority="4" operator="between">
      <formula>0</formula>
      <formula>0.0999</formula>
    </cfRule>
  </conditionalFormatting>
  <dataValidations count="2">
    <dataValidation type="list" allowBlank="1" showInputMessage="1" showErrorMessage="1" sqref="I9:I29">
      <formula1>$J$37:$J$38</formula1>
    </dataValidation>
    <dataValidation type="list" allowBlank="1" showInputMessage="1" showErrorMessage="1" sqref="C4">
      <formula1>$B$52:$B$53</formula1>
    </dataValidation>
  </dataValidations>
  <printOptions horizontalCentered="1"/>
  <pageMargins left="0.19685039370078741" right="0.19685039370078741" top="0.78740157480314965" bottom="0.39370078740157483" header="0.19685039370078741" footer="0.19685039370078741"/>
  <pageSetup paperSize="9" scale="63" fitToHeight="0" orientation="landscape" r:id="rId1"/>
  <headerFooter>
    <oddHeader>&amp;L&amp;G&amp;R&amp;G</oddHeader>
    <oddFooter>&amp;L&amp;"-,Negrita"&amp;A&amp;RPágina &amp;P de &amp;N
Fecha impresión:&amp;"-,Negrita" &amp;D</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U109"/>
  <sheetViews>
    <sheetView showGridLines="0" tabSelected="1" zoomScale="85" zoomScaleNormal="85" workbookViewId="0">
      <pane ySplit="17" topLeftCell="A18" activePane="bottomLeft" state="frozen"/>
      <selection activeCell="D17" sqref="D17:E17"/>
      <selection pane="bottomLeft" activeCell="D17" sqref="D17:E17"/>
    </sheetView>
  </sheetViews>
  <sheetFormatPr baseColWidth="10" defaultColWidth="11.5703125" defaultRowHeight="12.75" x14ac:dyDescent="0.25"/>
  <cols>
    <col min="1" max="1" width="2" style="80" customWidth="1"/>
    <col min="2" max="2" width="14.42578125" style="80" customWidth="1"/>
    <col min="3" max="3" width="94" style="80" customWidth="1"/>
    <col min="4" max="4" width="7" style="80" customWidth="1"/>
    <col min="5" max="5" width="10.7109375" style="80" hidden="1" customWidth="1"/>
    <col min="6" max="6" width="10.5703125" style="80" hidden="1" customWidth="1"/>
    <col min="7" max="7" width="7" style="80" customWidth="1"/>
    <col min="8" max="8" width="10.7109375" style="80" hidden="1" customWidth="1"/>
    <col min="9" max="9" width="10.5703125" style="80" hidden="1" customWidth="1"/>
    <col min="10" max="10" width="7" style="80" customWidth="1"/>
    <col min="11" max="11" width="10.7109375" style="80" hidden="1" customWidth="1"/>
    <col min="12" max="12" width="10.140625" style="80" hidden="1" customWidth="1"/>
    <col min="13" max="13" width="7" style="80" customWidth="1"/>
    <col min="14" max="14" width="10.7109375" style="80" hidden="1" customWidth="1"/>
    <col min="15" max="15" width="11.42578125" style="80" hidden="1" customWidth="1"/>
    <col min="16" max="16" width="7.42578125" style="80" hidden="1" customWidth="1"/>
    <col min="17" max="17" width="8.5703125" style="80" hidden="1" customWidth="1"/>
    <col min="18" max="18" width="12.7109375" style="80" hidden="1" customWidth="1"/>
    <col min="19" max="20" width="15.7109375" style="217" customWidth="1"/>
    <col min="21" max="21" width="28" style="217" customWidth="1"/>
    <col min="22" max="23" width="11.5703125" style="80" customWidth="1"/>
    <col min="24" max="16384" width="11.5703125" style="80"/>
  </cols>
  <sheetData>
    <row r="1" spans="1:21" s="29" customFormat="1" ht="8.25" x14ac:dyDescent="0.25">
      <c r="S1" s="30"/>
      <c r="T1" s="30"/>
      <c r="U1" s="30"/>
    </row>
    <row r="2" spans="1:21" x14ac:dyDescent="0.25">
      <c r="B2" s="200" t="s">
        <v>265</v>
      </c>
      <c r="C2" s="200"/>
    </row>
    <row r="3" spans="1:21" x14ac:dyDescent="0.25">
      <c r="D3" s="108" t="s">
        <v>205</v>
      </c>
      <c r="S3" s="80"/>
      <c r="T3" s="80"/>
      <c r="U3" s="80"/>
    </row>
    <row r="4" spans="1:21" s="118" customFormat="1" ht="18.75" x14ac:dyDescent="0.25">
      <c r="B4" s="119" t="s">
        <v>205</v>
      </c>
      <c r="C4" s="89" t="s">
        <v>209</v>
      </c>
      <c r="D4" s="120" t="s">
        <v>199</v>
      </c>
      <c r="G4" s="220"/>
    </row>
    <row r="5" spans="1:21" s="29" customFormat="1" ht="8.25" x14ac:dyDescent="0.25"/>
    <row r="6" spans="1:21" x14ac:dyDescent="0.25">
      <c r="B6" s="202" t="s">
        <v>208</v>
      </c>
      <c r="C6" s="202"/>
      <c r="S6" s="80"/>
      <c r="T6" s="80"/>
      <c r="U6" s="80"/>
    </row>
    <row r="7" spans="1:21" x14ac:dyDescent="0.25">
      <c r="D7" s="104" t="s">
        <v>171</v>
      </c>
      <c r="S7" s="80"/>
      <c r="T7" s="84" t="s">
        <v>210</v>
      </c>
      <c r="U7" s="80"/>
    </row>
    <row r="8" spans="1:21" s="118" customFormat="1" ht="63.75" x14ac:dyDescent="0.25">
      <c r="B8" s="125" t="s">
        <v>171</v>
      </c>
      <c r="C8" s="88" t="s">
        <v>259</v>
      </c>
      <c r="D8" s="120" t="s">
        <v>199</v>
      </c>
      <c r="E8" s="126" t="e">
        <f>VLOOKUP(D8,$B$87:$C$88,2,0)</f>
        <v>#N/A</v>
      </c>
      <c r="F8" s="81">
        <v>3</v>
      </c>
    </row>
    <row r="9" spans="1:21" s="135" customFormat="1" ht="8.25" x14ac:dyDescent="0.25">
      <c r="B9" s="136"/>
      <c r="C9" s="137"/>
      <c r="D9" s="138"/>
    </row>
    <row r="10" spans="1:21" s="118" customFormat="1" x14ac:dyDescent="0.25">
      <c r="B10" s="203" t="s">
        <v>204</v>
      </c>
      <c r="C10" s="203"/>
      <c r="D10" s="82"/>
    </row>
    <row r="11" spans="1:21" s="135" customFormat="1" ht="8.25" x14ac:dyDescent="0.25">
      <c r="B11" s="136"/>
      <c r="C11" s="137"/>
      <c r="D11" s="138"/>
    </row>
    <row r="12" spans="1:21" s="118" customFormat="1" ht="18.75" x14ac:dyDescent="0.25">
      <c r="A12" s="220"/>
      <c r="B12" s="128" t="s">
        <v>172</v>
      </c>
      <c r="C12" s="221" t="s">
        <v>173</v>
      </c>
      <c r="D12" s="221"/>
      <c r="E12" s="221"/>
      <c r="F12" s="221"/>
      <c r="G12" s="221"/>
      <c r="H12" s="221"/>
      <c r="I12" s="221"/>
      <c r="J12" s="221"/>
      <c r="K12" s="221"/>
      <c r="L12" s="221"/>
      <c r="M12" s="221"/>
      <c r="N12" s="221"/>
      <c r="O12" s="221"/>
      <c r="P12" s="221"/>
      <c r="Q12" s="221"/>
      <c r="R12" s="221"/>
      <c r="S12" s="221"/>
      <c r="T12" s="221"/>
      <c r="U12" s="221"/>
    </row>
    <row r="13" spans="1:21" s="118" customFormat="1" ht="39" x14ac:dyDescent="0.25">
      <c r="A13" s="236"/>
      <c r="B13" s="129" t="s">
        <v>174</v>
      </c>
      <c r="C13" s="221" t="s">
        <v>230</v>
      </c>
      <c r="D13" s="221"/>
      <c r="E13" s="221"/>
      <c r="F13" s="221"/>
      <c r="G13" s="221"/>
      <c r="H13" s="221"/>
      <c r="I13" s="221"/>
      <c r="J13" s="221"/>
      <c r="K13" s="221"/>
      <c r="L13" s="221"/>
      <c r="M13" s="221"/>
      <c r="N13" s="221"/>
      <c r="O13" s="221"/>
      <c r="P13" s="221"/>
      <c r="Q13" s="221"/>
      <c r="R13" s="221"/>
      <c r="S13" s="221"/>
      <c r="T13" s="221"/>
      <c r="U13" s="221"/>
    </row>
    <row r="14" spans="1:21" s="118" customFormat="1" ht="39" x14ac:dyDescent="0.25">
      <c r="A14" s="236"/>
      <c r="B14" s="130" t="s">
        <v>175</v>
      </c>
      <c r="C14" s="221" t="s">
        <v>296</v>
      </c>
      <c r="D14" s="221"/>
      <c r="E14" s="221"/>
      <c r="F14" s="221"/>
      <c r="G14" s="221"/>
      <c r="H14" s="221"/>
      <c r="I14" s="221"/>
      <c r="J14" s="221"/>
      <c r="K14" s="221"/>
      <c r="L14" s="221"/>
      <c r="M14" s="221"/>
      <c r="N14" s="221"/>
      <c r="O14" s="221"/>
      <c r="P14" s="221"/>
      <c r="Q14" s="221"/>
      <c r="R14" s="221"/>
      <c r="S14" s="221"/>
      <c r="T14" s="221"/>
      <c r="U14" s="221"/>
    </row>
    <row r="15" spans="1:21" s="118" customFormat="1" ht="18.75" x14ac:dyDescent="0.25">
      <c r="A15" s="220"/>
      <c r="B15" s="131" t="s">
        <v>176</v>
      </c>
      <c r="C15" s="221" t="s">
        <v>177</v>
      </c>
      <c r="D15" s="221"/>
      <c r="E15" s="221"/>
      <c r="F15" s="221"/>
      <c r="G15" s="221"/>
      <c r="H15" s="221"/>
      <c r="I15" s="221"/>
      <c r="J15" s="221"/>
      <c r="K15" s="221"/>
      <c r="L15" s="221"/>
      <c r="M15" s="221"/>
      <c r="N15" s="221"/>
      <c r="O15" s="221"/>
      <c r="P15" s="221"/>
      <c r="Q15" s="221"/>
      <c r="R15" s="221"/>
      <c r="S15" s="221"/>
      <c r="T15" s="221"/>
      <c r="U15" s="221"/>
    </row>
    <row r="16" spans="1:21" s="135" customFormat="1" ht="8.25" x14ac:dyDescent="0.25">
      <c r="B16" s="141"/>
      <c r="C16" s="137"/>
      <c r="D16" s="138"/>
      <c r="S16" s="218"/>
      <c r="T16" s="218"/>
      <c r="U16" s="218"/>
    </row>
    <row r="17" spans="2:21" s="216" customFormat="1" ht="25.5" x14ac:dyDescent="0.25">
      <c r="B17" s="173" t="s">
        <v>0</v>
      </c>
      <c r="C17" s="173" t="s">
        <v>1</v>
      </c>
      <c r="D17" s="128" t="s">
        <v>172</v>
      </c>
      <c r="E17" s="128"/>
      <c r="F17" s="128"/>
      <c r="G17" s="129" t="s">
        <v>174</v>
      </c>
      <c r="H17" s="129"/>
      <c r="I17" s="129"/>
      <c r="J17" s="130" t="s">
        <v>175</v>
      </c>
      <c r="K17" s="130"/>
      <c r="L17" s="130"/>
      <c r="M17" s="131" t="s">
        <v>176</v>
      </c>
      <c r="N17" s="131"/>
      <c r="O17" s="131"/>
      <c r="P17" s="222" t="s">
        <v>178</v>
      </c>
      <c r="Q17" s="222" t="s">
        <v>195</v>
      </c>
      <c r="R17" s="222" t="s">
        <v>179</v>
      </c>
      <c r="S17" s="222" t="s">
        <v>180</v>
      </c>
      <c r="T17" s="222" t="s">
        <v>258</v>
      </c>
      <c r="U17" s="222" t="s">
        <v>217</v>
      </c>
    </row>
    <row r="18" spans="2:21" ht="102" x14ac:dyDescent="0.25">
      <c r="B18" s="223" t="s">
        <v>44</v>
      </c>
      <c r="C18" s="237" t="s">
        <v>332</v>
      </c>
      <c r="D18" s="120" t="s">
        <v>199</v>
      </c>
      <c r="E18" s="225" t="e">
        <f>VLOOKUP(D18,$B$84:$C$85,2,0)</f>
        <v>#N/A</v>
      </c>
      <c r="F18" s="225">
        <v>2</v>
      </c>
      <c r="G18" s="120" t="s">
        <v>199</v>
      </c>
      <c r="H18" s="225" t="e">
        <f>VLOOKUP(G18,$B$78:$C$79,2,0)</f>
        <v>#N/A</v>
      </c>
      <c r="I18" s="225">
        <v>1</v>
      </c>
      <c r="J18" s="120" t="s">
        <v>199</v>
      </c>
      <c r="K18" s="225" t="e">
        <f>VLOOKUP(J18,$B$81:$C$82,2,0)</f>
        <v>#N/A</v>
      </c>
      <c r="L18" s="225">
        <v>2</v>
      </c>
      <c r="M18" s="120" t="s">
        <v>199</v>
      </c>
      <c r="N18" s="225" t="e">
        <f t="shared" ref="N18:N38" si="0">VLOOKUP(M18,$B$84:$C$85,2,0)</f>
        <v>#N/A</v>
      </c>
      <c r="O18" s="225">
        <v>2</v>
      </c>
      <c r="P18" s="225" t="str">
        <f t="shared" ref="P18:P55" si="1">IF($D$8="-","-",IF(D18="-","-",IF(G18="-","-",IF(J18="-","-",IF(M18="-","-",SUM($E$8,E18,H18,K18,N18))))))</f>
        <v>-</v>
      </c>
      <c r="Q18" s="225">
        <f>SUM($F$8,F18,I18,L18,O18)</f>
        <v>10</v>
      </c>
      <c r="R18" s="226" t="str">
        <f>IF(P18="-","pendiente",+P18/Q18)</f>
        <v>pendiente</v>
      </c>
      <c r="S18" s="227" t="str">
        <f>IF(R18="pendiente","pendiente",IF(R18&gt;=100%,"Muy Bajo",IF(R18&gt;=80%,"Bajo",IF(R18&gt;=60%,"Medio",IF(R18&gt;=40%,"Alto","Muy Alto")))))</f>
        <v>pendiente</v>
      </c>
      <c r="T18" s="228" t="str">
        <f>IF(D4="No","No aplica",IF(S18="pendiente","pendiente",IF(S18="pendiente","pendiente",IF(S18="Muy Bajo",5%,IF(S18="Bajo",30%,IF(S18="Medio",50%,IF(S18="Alto",70%,90%)))))))</f>
        <v>pendiente</v>
      </c>
      <c r="U18" s="120"/>
    </row>
    <row r="19" spans="2:21" ht="76.5" x14ac:dyDescent="0.25">
      <c r="B19" s="223"/>
      <c r="C19" s="238" t="s">
        <v>297</v>
      </c>
      <c r="D19" s="120" t="s">
        <v>199</v>
      </c>
      <c r="E19" s="225" t="e">
        <f t="shared" ref="E19:E55" si="2">VLOOKUP(D19,$B$84:$C$85,2,0)</f>
        <v>#N/A</v>
      </c>
      <c r="F19" s="225">
        <v>2</v>
      </c>
      <c r="G19" s="120" t="s">
        <v>199</v>
      </c>
      <c r="H19" s="225" t="e">
        <f t="shared" ref="H19:H55" si="3">VLOOKUP(G19,$B$78:$C$79,2,0)</f>
        <v>#N/A</v>
      </c>
      <c r="I19" s="225">
        <v>1</v>
      </c>
      <c r="J19" s="120" t="s">
        <v>199</v>
      </c>
      <c r="K19" s="225" t="e">
        <f t="shared" ref="K19:K55" si="4">VLOOKUP(J19,$B$81:$C$82,2,0)</f>
        <v>#N/A</v>
      </c>
      <c r="L19" s="225">
        <v>2</v>
      </c>
      <c r="M19" s="120" t="s">
        <v>199</v>
      </c>
      <c r="N19" s="225" t="e">
        <f t="shared" si="0"/>
        <v>#N/A</v>
      </c>
      <c r="O19" s="225">
        <v>2</v>
      </c>
      <c r="P19" s="225" t="str">
        <f t="shared" si="1"/>
        <v>-</v>
      </c>
      <c r="Q19" s="225">
        <f t="shared" ref="Q19:Q38" si="5">SUM($F$8,F19,I19,L19,O19)</f>
        <v>10</v>
      </c>
      <c r="R19" s="226" t="str">
        <f t="shared" ref="R19:R38" si="6">IF(P19="-","pendiente",+P19/Q19)</f>
        <v>pendiente</v>
      </c>
      <c r="S19" s="227" t="str">
        <f t="shared" ref="S19:S38" si="7">IF(R19="pendiente","pendiente",IF(R19&gt;=100%,"Muy Bajo",IF(R19&gt;=80%,"Bajo",IF(R19&gt;=60%,"Medio",IF(R19&gt;=40%,"Alto","Muy Alto")))))</f>
        <v>pendiente</v>
      </c>
      <c r="T19" s="228" t="str">
        <f>IF(D4="No","No aplica",IF(S18="pendiente","pendiente",IF(S19="pendiente","pendiente",IF(S19="Muy Bajo",5%,IF(S19="Bajo",30%,IF(S19="Medio",50%,IF(S19="Alto",70%,90%)))))))</f>
        <v>pendiente</v>
      </c>
      <c r="U19" s="120"/>
    </row>
    <row r="20" spans="2:21" ht="102" x14ac:dyDescent="0.25">
      <c r="B20" s="223"/>
      <c r="C20" s="238" t="s">
        <v>298</v>
      </c>
      <c r="D20" s="120" t="s">
        <v>199</v>
      </c>
      <c r="E20" s="225" t="e">
        <f t="shared" si="2"/>
        <v>#N/A</v>
      </c>
      <c r="F20" s="225">
        <v>2</v>
      </c>
      <c r="G20" s="120" t="s">
        <v>199</v>
      </c>
      <c r="H20" s="225" t="e">
        <f t="shared" si="3"/>
        <v>#N/A</v>
      </c>
      <c r="I20" s="225">
        <v>1</v>
      </c>
      <c r="J20" s="120" t="s">
        <v>199</v>
      </c>
      <c r="K20" s="225" t="e">
        <f t="shared" si="4"/>
        <v>#N/A</v>
      </c>
      <c r="L20" s="225">
        <v>2</v>
      </c>
      <c r="M20" s="120" t="s">
        <v>199</v>
      </c>
      <c r="N20" s="225" t="e">
        <f t="shared" si="0"/>
        <v>#N/A</v>
      </c>
      <c r="O20" s="225">
        <v>2</v>
      </c>
      <c r="P20" s="225" t="str">
        <f t="shared" si="1"/>
        <v>-</v>
      </c>
      <c r="Q20" s="225">
        <f t="shared" si="5"/>
        <v>10</v>
      </c>
      <c r="R20" s="226" t="str">
        <f t="shared" si="6"/>
        <v>pendiente</v>
      </c>
      <c r="S20" s="227" t="str">
        <f t="shared" si="7"/>
        <v>pendiente</v>
      </c>
      <c r="T20" s="228" t="str">
        <f>IF(D4="No","No aplica",IF(S18="pendiente","pendiente",IF(S20="pendiente","pendiente",IF(S20="Muy Bajo",5%,IF(S20="Bajo",30%,IF(S20="Medio",50%,IF(S20="Alto",70%,90%)))))))</f>
        <v>pendiente</v>
      </c>
      <c r="U20" s="120"/>
    </row>
    <row r="21" spans="2:21" ht="140.25" x14ac:dyDescent="0.25">
      <c r="B21" s="223"/>
      <c r="C21" s="239" t="s">
        <v>333</v>
      </c>
      <c r="D21" s="120" t="s">
        <v>199</v>
      </c>
      <c r="E21" s="225" t="e">
        <f t="shared" si="2"/>
        <v>#N/A</v>
      </c>
      <c r="F21" s="225">
        <v>2</v>
      </c>
      <c r="G21" s="120" t="s">
        <v>199</v>
      </c>
      <c r="H21" s="225" t="e">
        <f t="shared" si="3"/>
        <v>#N/A</v>
      </c>
      <c r="I21" s="225">
        <v>1</v>
      </c>
      <c r="J21" s="120" t="s">
        <v>199</v>
      </c>
      <c r="K21" s="225" t="e">
        <f t="shared" si="4"/>
        <v>#N/A</v>
      </c>
      <c r="L21" s="225">
        <v>2</v>
      </c>
      <c r="M21" s="120" t="s">
        <v>199</v>
      </c>
      <c r="N21" s="225" t="e">
        <f t="shared" si="0"/>
        <v>#N/A</v>
      </c>
      <c r="O21" s="225">
        <v>2</v>
      </c>
      <c r="P21" s="225" t="str">
        <f t="shared" si="1"/>
        <v>-</v>
      </c>
      <c r="Q21" s="225">
        <f t="shared" si="5"/>
        <v>10</v>
      </c>
      <c r="R21" s="226" t="str">
        <f t="shared" si="6"/>
        <v>pendiente</v>
      </c>
      <c r="S21" s="227" t="str">
        <f t="shared" si="7"/>
        <v>pendiente</v>
      </c>
      <c r="T21" s="228" t="str">
        <f>IF(D4="No","No aplica",IF(S18="pendiente","pendiente",IF(S21="pendiente","pendiente",IF(S21="Muy Bajo",5%,IF(S21="Bajo",30%,IF(S21="Medio",50%,IF(S21="Alto",70%,90%)))))))</f>
        <v>pendiente</v>
      </c>
      <c r="U21" s="120"/>
    </row>
    <row r="22" spans="2:21" ht="76.5" x14ac:dyDescent="0.25">
      <c r="B22" s="223"/>
      <c r="C22" s="238" t="s">
        <v>299</v>
      </c>
      <c r="D22" s="120" t="s">
        <v>199</v>
      </c>
      <c r="E22" s="225" t="e">
        <f t="shared" si="2"/>
        <v>#N/A</v>
      </c>
      <c r="F22" s="225">
        <v>2</v>
      </c>
      <c r="G22" s="120" t="s">
        <v>199</v>
      </c>
      <c r="H22" s="225" t="e">
        <f t="shared" si="3"/>
        <v>#N/A</v>
      </c>
      <c r="I22" s="225">
        <v>1</v>
      </c>
      <c r="J22" s="120" t="s">
        <v>199</v>
      </c>
      <c r="K22" s="225" t="e">
        <f t="shared" si="4"/>
        <v>#N/A</v>
      </c>
      <c r="L22" s="225">
        <v>2</v>
      </c>
      <c r="M22" s="120" t="s">
        <v>199</v>
      </c>
      <c r="N22" s="225" t="e">
        <f t="shared" si="0"/>
        <v>#N/A</v>
      </c>
      <c r="O22" s="225">
        <v>2</v>
      </c>
      <c r="P22" s="225" t="str">
        <f t="shared" si="1"/>
        <v>-</v>
      </c>
      <c r="Q22" s="225">
        <f t="shared" si="5"/>
        <v>10</v>
      </c>
      <c r="R22" s="226" t="str">
        <f t="shared" si="6"/>
        <v>pendiente</v>
      </c>
      <c r="S22" s="227" t="str">
        <f t="shared" si="7"/>
        <v>pendiente</v>
      </c>
      <c r="T22" s="228" t="str">
        <f>IF(D4="No","No aplica",IF(S18="pendiente","pendiente",IF(S22="pendiente","pendiente",IF(S22="Muy Bajo",5%,IF(S22="Bajo",30%,IF(S22="Medio",50%,IF(S22="Alto",70%,90%)))))))</f>
        <v>pendiente</v>
      </c>
      <c r="U22" s="120"/>
    </row>
    <row r="23" spans="2:21" ht="140.25" x14ac:dyDescent="0.25">
      <c r="B23" s="223"/>
      <c r="C23" s="240" t="s">
        <v>300</v>
      </c>
      <c r="D23" s="120" t="s">
        <v>199</v>
      </c>
      <c r="E23" s="225" t="e">
        <f t="shared" si="2"/>
        <v>#N/A</v>
      </c>
      <c r="F23" s="225">
        <v>2</v>
      </c>
      <c r="G23" s="120" t="s">
        <v>199</v>
      </c>
      <c r="H23" s="225" t="e">
        <f t="shared" si="3"/>
        <v>#N/A</v>
      </c>
      <c r="I23" s="225">
        <v>1</v>
      </c>
      <c r="J23" s="120" t="s">
        <v>199</v>
      </c>
      <c r="K23" s="225" t="e">
        <f t="shared" si="4"/>
        <v>#N/A</v>
      </c>
      <c r="L23" s="225">
        <v>2</v>
      </c>
      <c r="M23" s="120" t="s">
        <v>199</v>
      </c>
      <c r="N23" s="225" t="e">
        <f t="shared" si="0"/>
        <v>#N/A</v>
      </c>
      <c r="O23" s="225">
        <v>2</v>
      </c>
      <c r="P23" s="225" t="str">
        <f t="shared" si="1"/>
        <v>-</v>
      </c>
      <c r="Q23" s="225">
        <f t="shared" si="5"/>
        <v>10</v>
      </c>
      <c r="R23" s="226" t="str">
        <f t="shared" si="6"/>
        <v>pendiente</v>
      </c>
      <c r="S23" s="227" t="str">
        <f t="shared" si="7"/>
        <v>pendiente</v>
      </c>
      <c r="T23" s="228" t="str">
        <f>IF(D4="No","No aplica",IF(S18="pendiente","pendiente",IF(S23="pendiente","pendiente",IF(S23="Muy Bajo",5%,IF(S23="Bajo",30%,IF(S23="Medio",50%,IF(S23="Alto",70%,90%)))))))</f>
        <v>pendiente</v>
      </c>
      <c r="U23" s="120"/>
    </row>
    <row r="24" spans="2:21" ht="51" x14ac:dyDescent="0.25">
      <c r="B24" s="223"/>
      <c r="C24" s="240" t="s">
        <v>301</v>
      </c>
      <c r="D24" s="120" t="s">
        <v>199</v>
      </c>
      <c r="E24" s="225" t="e">
        <f t="shared" si="2"/>
        <v>#N/A</v>
      </c>
      <c r="F24" s="225">
        <v>2</v>
      </c>
      <c r="G24" s="120" t="s">
        <v>199</v>
      </c>
      <c r="H24" s="225" t="e">
        <f t="shared" si="3"/>
        <v>#N/A</v>
      </c>
      <c r="I24" s="225">
        <v>1</v>
      </c>
      <c r="J24" s="120" t="s">
        <v>199</v>
      </c>
      <c r="K24" s="225" t="e">
        <f t="shared" si="4"/>
        <v>#N/A</v>
      </c>
      <c r="L24" s="225">
        <v>2</v>
      </c>
      <c r="M24" s="120" t="s">
        <v>199</v>
      </c>
      <c r="N24" s="225" t="e">
        <f t="shared" si="0"/>
        <v>#N/A</v>
      </c>
      <c r="O24" s="225">
        <v>2</v>
      </c>
      <c r="P24" s="225" t="str">
        <f t="shared" si="1"/>
        <v>-</v>
      </c>
      <c r="Q24" s="225">
        <f t="shared" si="5"/>
        <v>10</v>
      </c>
      <c r="R24" s="226" t="str">
        <f t="shared" si="6"/>
        <v>pendiente</v>
      </c>
      <c r="S24" s="227" t="str">
        <f t="shared" si="7"/>
        <v>pendiente</v>
      </c>
      <c r="T24" s="228" t="str">
        <f>IF(D4="No","No aplica",IF(S18="pendiente","pendiente",IF(S24="pendiente","pendiente",IF(S24="Muy Bajo",5%,IF(S24="Bajo",30%,IF(S24="Medio",50%,IF(S24="Alto",70%,90%)))))))</f>
        <v>pendiente</v>
      </c>
      <c r="U24" s="120"/>
    </row>
    <row r="25" spans="2:21" ht="114.75" x14ac:dyDescent="0.25">
      <c r="B25" s="223" t="s">
        <v>41</v>
      </c>
      <c r="C25" s="239" t="s">
        <v>302</v>
      </c>
      <c r="D25" s="120" t="s">
        <v>199</v>
      </c>
      <c r="E25" s="225" t="e">
        <f t="shared" si="2"/>
        <v>#N/A</v>
      </c>
      <c r="F25" s="225">
        <v>2</v>
      </c>
      <c r="G25" s="120" t="s">
        <v>199</v>
      </c>
      <c r="H25" s="225" t="e">
        <f t="shared" si="3"/>
        <v>#N/A</v>
      </c>
      <c r="I25" s="225">
        <v>1</v>
      </c>
      <c r="J25" s="120" t="s">
        <v>199</v>
      </c>
      <c r="K25" s="225" t="e">
        <f t="shared" si="4"/>
        <v>#N/A</v>
      </c>
      <c r="L25" s="225">
        <v>2</v>
      </c>
      <c r="M25" s="120" t="s">
        <v>199</v>
      </c>
      <c r="N25" s="225" t="e">
        <f t="shared" si="0"/>
        <v>#N/A</v>
      </c>
      <c r="O25" s="225">
        <v>2</v>
      </c>
      <c r="P25" s="225" t="str">
        <f t="shared" si="1"/>
        <v>-</v>
      </c>
      <c r="Q25" s="225">
        <f t="shared" si="5"/>
        <v>10</v>
      </c>
      <c r="R25" s="226" t="str">
        <f t="shared" si="6"/>
        <v>pendiente</v>
      </c>
      <c r="S25" s="227" t="str">
        <f t="shared" si="7"/>
        <v>pendiente</v>
      </c>
      <c r="T25" s="228" t="str">
        <f>IF(D4="No","No aplica",IF(S18="pendiente","pendiente",IF(S25="pendiente","pendiente",IF(S25="Muy Bajo",5%,IF(S25="Bajo",30%,IF(S25="Medio",50%,IF(S25="Alto",70%,90%)))))))</f>
        <v>pendiente</v>
      </c>
      <c r="U25" s="120"/>
    </row>
    <row r="26" spans="2:21" ht="63.75" x14ac:dyDescent="0.25">
      <c r="B26" s="223"/>
      <c r="C26" s="238" t="s">
        <v>303</v>
      </c>
      <c r="D26" s="120" t="s">
        <v>199</v>
      </c>
      <c r="E26" s="225" t="e">
        <f t="shared" si="2"/>
        <v>#N/A</v>
      </c>
      <c r="F26" s="225">
        <v>2</v>
      </c>
      <c r="G26" s="120" t="s">
        <v>199</v>
      </c>
      <c r="H26" s="225" t="e">
        <f t="shared" si="3"/>
        <v>#N/A</v>
      </c>
      <c r="I26" s="225">
        <v>1</v>
      </c>
      <c r="J26" s="120" t="s">
        <v>199</v>
      </c>
      <c r="K26" s="225" t="e">
        <f t="shared" si="4"/>
        <v>#N/A</v>
      </c>
      <c r="L26" s="225">
        <v>2</v>
      </c>
      <c r="M26" s="120" t="s">
        <v>199</v>
      </c>
      <c r="N26" s="225" t="e">
        <f t="shared" si="0"/>
        <v>#N/A</v>
      </c>
      <c r="O26" s="225">
        <v>2</v>
      </c>
      <c r="P26" s="225" t="str">
        <f t="shared" si="1"/>
        <v>-</v>
      </c>
      <c r="Q26" s="225">
        <f t="shared" si="5"/>
        <v>10</v>
      </c>
      <c r="R26" s="226" t="str">
        <f t="shared" si="6"/>
        <v>pendiente</v>
      </c>
      <c r="S26" s="227" t="str">
        <f t="shared" si="7"/>
        <v>pendiente</v>
      </c>
      <c r="T26" s="228" t="str">
        <f>IF(D4="No","No aplica",IF(S18="pendiente","pendiente",IF(S26="pendiente","pendiente",IF(S26="Muy Bajo",5%,IF(S26="Bajo",30%,IF(S26="Medio",50%,IF(S26="Alto",70%,90%)))))))</f>
        <v>pendiente</v>
      </c>
      <c r="U26" s="120"/>
    </row>
    <row r="27" spans="2:21" ht="51" x14ac:dyDescent="0.25">
      <c r="B27" s="223"/>
      <c r="C27" s="238" t="s">
        <v>304</v>
      </c>
      <c r="D27" s="120" t="s">
        <v>199</v>
      </c>
      <c r="E27" s="225" t="e">
        <f t="shared" si="2"/>
        <v>#N/A</v>
      </c>
      <c r="F27" s="225">
        <v>2</v>
      </c>
      <c r="G27" s="120" t="s">
        <v>199</v>
      </c>
      <c r="H27" s="225" t="e">
        <f t="shared" si="3"/>
        <v>#N/A</v>
      </c>
      <c r="I27" s="225">
        <v>1</v>
      </c>
      <c r="J27" s="120" t="s">
        <v>199</v>
      </c>
      <c r="K27" s="225" t="e">
        <f t="shared" si="4"/>
        <v>#N/A</v>
      </c>
      <c r="L27" s="225">
        <v>2</v>
      </c>
      <c r="M27" s="120" t="s">
        <v>199</v>
      </c>
      <c r="N27" s="225" t="e">
        <f t="shared" si="0"/>
        <v>#N/A</v>
      </c>
      <c r="O27" s="225">
        <v>2</v>
      </c>
      <c r="P27" s="225" t="str">
        <f t="shared" si="1"/>
        <v>-</v>
      </c>
      <c r="Q27" s="225">
        <f t="shared" si="5"/>
        <v>10</v>
      </c>
      <c r="R27" s="226" t="str">
        <f t="shared" si="6"/>
        <v>pendiente</v>
      </c>
      <c r="S27" s="227" t="str">
        <f t="shared" si="7"/>
        <v>pendiente</v>
      </c>
      <c r="T27" s="228" t="str">
        <f>IF(D4="No","No aplica",IF(S18="pendiente","pendiente",IF(S27="pendiente","pendiente",IF(S27="Muy Bajo",5%,IF(S27="Bajo",30%,IF(S27="Medio",50%,IF(S27="Alto",70%,90%)))))))</f>
        <v>pendiente</v>
      </c>
      <c r="U27" s="120"/>
    </row>
    <row r="28" spans="2:21" ht="63.75" x14ac:dyDescent="0.25">
      <c r="B28" s="223"/>
      <c r="C28" s="238" t="s">
        <v>305</v>
      </c>
      <c r="D28" s="120" t="s">
        <v>199</v>
      </c>
      <c r="E28" s="225" t="e">
        <f t="shared" si="2"/>
        <v>#N/A</v>
      </c>
      <c r="F28" s="225">
        <v>2</v>
      </c>
      <c r="G28" s="120" t="s">
        <v>199</v>
      </c>
      <c r="H28" s="225" t="e">
        <f t="shared" si="3"/>
        <v>#N/A</v>
      </c>
      <c r="I28" s="225">
        <v>1</v>
      </c>
      <c r="J28" s="120" t="s">
        <v>199</v>
      </c>
      <c r="K28" s="225" t="e">
        <f t="shared" si="4"/>
        <v>#N/A</v>
      </c>
      <c r="L28" s="225">
        <v>2</v>
      </c>
      <c r="M28" s="120" t="s">
        <v>199</v>
      </c>
      <c r="N28" s="225" t="e">
        <f t="shared" si="0"/>
        <v>#N/A</v>
      </c>
      <c r="O28" s="225">
        <v>2</v>
      </c>
      <c r="P28" s="225" t="str">
        <f t="shared" si="1"/>
        <v>-</v>
      </c>
      <c r="Q28" s="225">
        <f t="shared" si="5"/>
        <v>10</v>
      </c>
      <c r="R28" s="226" t="str">
        <f t="shared" si="6"/>
        <v>pendiente</v>
      </c>
      <c r="S28" s="227" t="str">
        <f t="shared" si="7"/>
        <v>pendiente</v>
      </c>
      <c r="T28" s="228" t="str">
        <f>IF(D4="No","No aplica",IF(S18="pendiente","pendiente",IF(S28="pendiente","pendiente",IF(S28="Muy Bajo",5%,IF(S28="Bajo",30%,IF(S28="Medio",50%,IF(S28="Alto",70%,90%)))))))</f>
        <v>pendiente</v>
      </c>
      <c r="U28" s="120"/>
    </row>
    <row r="29" spans="2:21" ht="89.25" x14ac:dyDescent="0.25">
      <c r="B29" s="223" t="s">
        <v>48</v>
      </c>
      <c r="C29" s="238" t="s">
        <v>306</v>
      </c>
      <c r="D29" s="120" t="s">
        <v>199</v>
      </c>
      <c r="E29" s="225" t="e">
        <f t="shared" si="2"/>
        <v>#N/A</v>
      </c>
      <c r="F29" s="225">
        <v>2</v>
      </c>
      <c r="G29" s="120" t="s">
        <v>199</v>
      </c>
      <c r="H29" s="225" t="e">
        <f t="shared" si="3"/>
        <v>#N/A</v>
      </c>
      <c r="I29" s="225">
        <v>1</v>
      </c>
      <c r="J29" s="120" t="s">
        <v>199</v>
      </c>
      <c r="K29" s="225" t="e">
        <f t="shared" si="4"/>
        <v>#N/A</v>
      </c>
      <c r="L29" s="225">
        <v>2</v>
      </c>
      <c r="M29" s="120" t="s">
        <v>199</v>
      </c>
      <c r="N29" s="225" t="e">
        <f t="shared" si="0"/>
        <v>#N/A</v>
      </c>
      <c r="O29" s="225">
        <v>2</v>
      </c>
      <c r="P29" s="225" t="str">
        <f t="shared" si="1"/>
        <v>-</v>
      </c>
      <c r="Q29" s="225">
        <f t="shared" si="5"/>
        <v>10</v>
      </c>
      <c r="R29" s="226" t="str">
        <f t="shared" si="6"/>
        <v>pendiente</v>
      </c>
      <c r="S29" s="227" t="str">
        <f t="shared" si="7"/>
        <v>pendiente</v>
      </c>
      <c r="T29" s="228" t="str">
        <f>IF(D4="No","No aplica",IF(S18="pendiente","pendiente",IF(S29="pendiente","pendiente",IF(S29="Muy Bajo",5%,IF(S29="Bajo",30%,IF(S29="Medio",50%,IF(S29="Alto",70%,90%)))))))</f>
        <v>pendiente</v>
      </c>
      <c r="U29" s="120"/>
    </row>
    <row r="30" spans="2:21" ht="89.25" x14ac:dyDescent="0.25">
      <c r="B30" s="223"/>
      <c r="C30" s="238" t="s">
        <v>307</v>
      </c>
      <c r="D30" s="120" t="s">
        <v>199</v>
      </c>
      <c r="E30" s="225" t="e">
        <f t="shared" si="2"/>
        <v>#N/A</v>
      </c>
      <c r="F30" s="225">
        <v>2</v>
      </c>
      <c r="G30" s="120" t="s">
        <v>199</v>
      </c>
      <c r="H30" s="225" t="e">
        <f t="shared" si="3"/>
        <v>#N/A</v>
      </c>
      <c r="I30" s="225">
        <v>1</v>
      </c>
      <c r="J30" s="120" t="s">
        <v>199</v>
      </c>
      <c r="K30" s="225" t="e">
        <f t="shared" si="4"/>
        <v>#N/A</v>
      </c>
      <c r="L30" s="225">
        <v>2</v>
      </c>
      <c r="M30" s="120" t="s">
        <v>199</v>
      </c>
      <c r="N30" s="225" t="e">
        <f t="shared" si="0"/>
        <v>#N/A</v>
      </c>
      <c r="O30" s="225">
        <v>2</v>
      </c>
      <c r="P30" s="225" t="str">
        <f t="shared" si="1"/>
        <v>-</v>
      </c>
      <c r="Q30" s="225">
        <f t="shared" si="5"/>
        <v>10</v>
      </c>
      <c r="R30" s="226" t="str">
        <f t="shared" si="6"/>
        <v>pendiente</v>
      </c>
      <c r="S30" s="227" t="str">
        <f t="shared" si="7"/>
        <v>pendiente</v>
      </c>
      <c r="T30" s="228" t="str">
        <f>IF(D4="No","No aplica",IF(S18="pendiente","pendiente",IF(S30="pendiente","pendiente",IF(S30="Muy Bajo",5%,IF(S30="Bajo",30%,IF(S30="Medio",50%,IF(S30="Alto",70%,90%)))))))</f>
        <v>pendiente</v>
      </c>
      <c r="U30" s="120"/>
    </row>
    <row r="31" spans="2:21" ht="51" x14ac:dyDescent="0.25">
      <c r="B31" s="223"/>
      <c r="C31" s="238" t="s">
        <v>308</v>
      </c>
      <c r="D31" s="120" t="s">
        <v>199</v>
      </c>
      <c r="E31" s="225" t="e">
        <f t="shared" si="2"/>
        <v>#N/A</v>
      </c>
      <c r="F31" s="225">
        <v>2</v>
      </c>
      <c r="G31" s="120" t="s">
        <v>199</v>
      </c>
      <c r="H31" s="225" t="e">
        <f t="shared" si="3"/>
        <v>#N/A</v>
      </c>
      <c r="I31" s="225">
        <v>1</v>
      </c>
      <c r="J31" s="120" t="s">
        <v>199</v>
      </c>
      <c r="K31" s="225" t="e">
        <f t="shared" si="4"/>
        <v>#N/A</v>
      </c>
      <c r="L31" s="225">
        <v>2</v>
      </c>
      <c r="M31" s="120" t="s">
        <v>199</v>
      </c>
      <c r="N31" s="225" t="e">
        <f t="shared" si="0"/>
        <v>#N/A</v>
      </c>
      <c r="O31" s="225">
        <v>2</v>
      </c>
      <c r="P31" s="225" t="str">
        <f t="shared" si="1"/>
        <v>-</v>
      </c>
      <c r="Q31" s="225">
        <f t="shared" si="5"/>
        <v>10</v>
      </c>
      <c r="R31" s="226" t="str">
        <f t="shared" si="6"/>
        <v>pendiente</v>
      </c>
      <c r="S31" s="227" t="str">
        <f t="shared" si="7"/>
        <v>pendiente</v>
      </c>
      <c r="T31" s="228" t="str">
        <f>IF(D4="No","No aplica",IF(S18="pendiente","pendiente",IF(S31="pendiente","pendiente",IF(S31="Muy Bajo",5%,IF(S31="Bajo",30%,IF(S31="Medio",50%,IF(S31="Alto",70%,90%)))))))</f>
        <v>pendiente</v>
      </c>
      <c r="U31" s="120"/>
    </row>
    <row r="32" spans="2:21" ht="51" x14ac:dyDescent="0.25">
      <c r="B32" s="223"/>
      <c r="C32" s="238" t="s">
        <v>309</v>
      </c>
      <c r="D32" s="120" t="s">
        <v>199</v>
      </c>
      <c r="E32" s="225" t="e">
        <f t="shared" si="2"/>
        <v>#N/A</v>
      </c>
      <c r="F32" s="225">
        <v>2</v>
      </c>
      <c r="G32" s="120" t="s">
        <v>199</v>
      </c>
      <c r="H32" s="225" t="e">
        <f t="shared" si="3"/>
        <v>#N/A</v>
      </c>
      <c r="I32" s="225">
        <v>1</v>
      </c>
      <c r="J32" s="120" t="s">
        <v>199</v>
      </c>
      <c r="K32" s="225" t="e">
        <f t="shared" si="4"/>
        <v>#N/A</v>
      </c>
      <c r="L32" s="225">
        <v>2</v>
      </c>
      <c r="M32" s="120" t="s">
        <v>199</v>
      </c>
      <c r="N32" s="225" t="e">
        <f t="shared" si="0"/>
        <v>#N/A</v>
      </c>
      <c r="O32" s="225">
        <v>2</v>
      </c>
      <c r="P32" s="225" t="str">
        <f t="shared" si="1"/>
        <v>-</v>
      </c>
      <c r="Q32" s="225">
        <f t="shared" si="5"/>
        <v>10</v>
      </c>
      <c r="R32" s="226" t="str">
        <f t="shared" si="6"/>
        <v>pendiente</v>
      </c>
      <c r="S32" s="227" t="str">
        <f t="shared" si="7"/>
        <v>pendiente</v>
      </c>
      <c r="T32" s="228" t="str">
        <f>IF(D4="No","No aplica",IF(S18="pendiente","pendiente",IF(S32="pendiente","pendiente",IF(S32="Muy Bajo",5%,IF(S32="Bajo",30%,IF(S32="Medio",50%,IF(S32="Alto",70%,90%)))))))</f>
        <v>pendiente</v>
      </c>
      <c r="U32" s="120"/>
    </row>
    <row r="33" spans="2:21" ht="114.75" x14ac:dyDescent="0.25">
      <c r="B33" s="223"/>
      <c r="C33" s="238" t="s">
        <v>310</v>
      </c>
      <c r="D33" s="120" t="s">
        <v>199</v>
      </c>
      <c r="E33" s="225" t="e">
        <f t="shared" si="2"/>
        <v>#N/A</v>
      </c>
      <c r="F33" s="225">
        <v>2</v>
      </c>
      <c r="G33" s="120" t="s">
        <v>199</v>
      </c>
      <c r="H33" s="225" t="e">
        <f t="shared" si="3"/>
        <v>#N/A</v>
      </c>
      <c r="I33" s="225">
        <v>1</v>
      </c>
      <c r="J33" s="120" t="s">
        <v>199</v>
      </c>
      <c r="K33" s="225" t="e">
        <f t="shared" si="4"/>
        <v>#N/A</v>
      </c>
      <c r="L33" s="225">
        <v>2</v>
      </c>
      <c r="M33" s="120" t="s">
        <v>199</v>
      </c>
      <c r="N33" s="225" t="e">
        <f t="shared" si="0"/>
        <v>#N/A</v>
      </c>
      <c r="O33" s="225">
        <v>2</v>
      </c>
      <c r="P33" s="225" t="str">
        <f t="shared" si="1"/>
        <v>-</v>
      </c>
      <c r="Q33" s="225">
        <f t="shared" si="5"/>
        <v>10</v>
      </c>
      <c r="R33" s="226" t="str">
        <f t="shared" si="6"/>
        <v>pendiente</v>
      </c>
      <c r="S33" s="227" t="str">
        <f t="shared" si="7"/>
        <v>pendiente</v>
      </c>
      <c r="T33" s="228" t="str">
        <f>IF(D4="No","No aplica",IF(S18="pendiente","pendiente",IF(S33="pendiente","pendiente",IF(S33="Muy Bajo",5%,IF(S33="Bajo",30%,IF(S33="Medio",50%,IF(S33="Alto",70%,90%)))))))</f>
        <v>pendiente</v>
      </c>
      <c r="U33" s="120"/>
    </row>
    <row r="34" spans="2:21" ht="63.75" x14ac:dyDescent="0.25">
      <c r="B34" s="223"/>
      <c r="C34" s="238" t="s">
        <v>311</v>
      </c>
      <c r="D34" s="120" t="s">
        <v>199</v>
      </c>
      <c r="E34" s="225" t="e">
        <f t="shared" si="2"/>
        <v>#N/A</v>
      </c>
      <c r="F34" s="225">
        <v>2</v>
      </c>
      <c r="G34" s="120" t="s">
        <v>199</v>
      </c>
      <c r="H34" s="225" t="e">
        <f t="shared" si="3"/>
        <v>#N/A</v>
      </c>
      <c r="I34" s="225">
        <v>1</v>
      </c>
      <c r="J34" s="120" t="s">
        <v>199</v>
      </c>
      <c r="K34" s="225" t="e">
        <f t="shared" si="4"/>
        <v>#N/A</v>
      </c>
      <c r="L34" s="225">
        <v>2</v>
      </c>
      <c r="M34" s="120" t="s">
        <v>199</v>
      </c>
      <c r="N34" s="225" t="e">
        <f t="shared" si="0"/>
        <v>#N/A</v>
      </c>
      <c r="O34" s="225">
        <v>2</v>
      </c>
      <c r="P34" s="225" t="str">
        <f t="shared" si="1"/>
        <v>-</v>
      </c>
      <c r="Q34" s="225">
        <f t="shared" si="5"/>
        <v>10</v>
      </c>
      <c r="R34" s="226" t="str">
        <f t="shared" si="6"/>
        <v>pendiente</v>
      </c>
      <c r="S34" s="227" t="str">
        <f t="shared" si="7"/>
        <v>pendiente</v>
      </c>
      <c r="T34" s="228" t="str">
        <f>IF(D4="No","No aplica",IF(S18="pendiente","pendiente",IF(S34="pendiente","pendiente",IF(S34="Muy Bajo",5%,IF(S34="Bajo",30%,IF(S34="Medio",50%,IF(S34="Alto",70%,90%)))))))</f>
        <v>pendiente</v>
      </c>
      <c r="U34" s="120"/>
    </row>
    <row r="35" spans="2:21" ht="76.5" x14ac:dyDescent="0.25">
      <c r="B35" s="223"/>
      <c r="C35" s="238" t="s">
        <v>312</v>
      </c>
      <c r="D35" s="120" t="s">
        <v>199</v>
      </c>
      <c r="E35" s="225" t="e">
        <f t="shared" si="2"/>
        <v>#N/A</v>
      </c>
      <c r="F35" s="225">
        <v>2</v>
      </c>
      <c r="G35" s="120" t="s">
        <v>199</v>
      </c>
      <c r="H35" s="225" t="e">
        <f t="shared" si="3"/>
        <v>#N/A</v>
      </c>
      <c r="I35" s="225">
        <v>1</v>
      </c>
      <c r="J35" s="120" t="s">
        <v>199</v>
      </c>
      <c r="K35" s="225" t="e">
        <f t="shared" si="4"/>
        <v>#N/A</v>
      </c>
      <c r="L35" s="225">
        <v>2</v>
      </c>
      <c r="M35" s="120" t="s">
        <v>199</v>
      </c>
      <c r="N35" s="225" t="e">
        <f t="shared" si="0"/>
        <v>#N/A</v>
      </c>
      <c r="O35" s="225">
        <v>2</v>
      </c>
      <c r="P35" s="225" t="str">
        <f t="shared" si="1"/>
        <v>-</v>
      </c>
      <c r="Q35" s="225">
        <f t="shared" si="5"/>
        <v>10</v>
      </c>
      <c r="R35" s="226" t="str">
        <f t="shared" si="6"/>
        <v>pendiente</v>
      </c>
      <c r="S35" s="227" t="str">
        <f t="shared" si="7"/>
        <v>pendiente</v>
      </c>
      <c r="T35" s="228" t="str">
        <f>IF(D4="No","No aplica",IF(S18="pendiente","pendiente",IF(S35="pendiente","pendiente",IF(S35="Muy Bajo",5%,IF(S35="Bajo",30%,IF(S35="Medio",50%,IF(S35="Alto",70%,90%)))))))</f>
        <v>pendiente</v>
      </c>
      <c r="U35" s="120"/>
    </row>
    <row r="36" spans="2:21" ht="76.5" x14ac:dyDescent="0.25">
      <c r="B36" s="223"/>
      <c r="C36" s="238" t="s">
        <v>313</v>
      </c>
      <c r="D36" s="120" t="s">
        <v>199</v>
      </c>
      <c r="E36" s="225" t="e">
        <f t="shared" si="2"/>
        <v>#N/A</v>
      </c>
      <c r="F36" s="225">
        <v>2</v>
      </c>
      <c r="G36" s="120" t="s">
        <v>199</v>
      </c>
      <c r="H36" s="225" t="e">
        <f t="shared" si="3"/>
        <v>#N/A</v>
      </c>
      <c r="I36" s="225">
        <v>1</v>
      </c>
      <c r="J36" s="120" t="s">
        <v>199</v>
      </c>
      <c r="K36" s="225" t="e">
        <f t="shared" si="4"/>
        <v>#N/A</v>
      </c>
      <c r="L36" s="225">
        <v>2</v>
      </c>
      <c r="M36" s="120" t="s">
        <v>199</v>
      </c>
      <c r="N36" s="225" t="e">
        <f t="shared" si="0"/>
        <v>#N/A</v>
      </c>
      <c r="O36" s="225">
        <v>2</v>
      </c>
      <c r="P36" s="225" t="str">
        <f t="shared" si="1"/>
        <v>-</v>
      </c>
      <c r="Q36" s="225">
        <f t="shared" si="5"/>
        <v>10</v>
      </c>
      <c r="R36" s="226" t="str">
        <f t="shared" si="6"/>
        <v>pendiente</v>
      </c>
      <c r="S36" s="227" t="str">
        <f t="shared" si="7"/>
        <v>pendiente</v>
      </c>
      <c r="T36" s="228" t="str">
        <f>IF(D4="No","No aplica",IF(S18="pendiente","pendiente",IF(S36="pendiente","pendiente",IF(S36="Muy Bajo",5%,IF(S36="Bajo",30%,IF(S36="Medio",50%,IF(S36="Alto",70%,90%)))))))</f>
        <v>pendiente</v>
      </c>
      <c r="U36" s="120"/>
    </row>
    <row r="37" spans="2:21" ht="51" x14ac:dyDescent="0.25">
      <c r="B37" s="223"/>
      <c r="C37" s="238" t="s">
        <v>314</v>
      </c>
      <c r="D37" s="120" t="s">
        <v>199</v>
      </c>
      <c r="E37" s="225" t="e">
        <f t="shared" si="2"/>
        <v>#N/A</v>
      </c>
      <c r="F37" s="225">
        <v>2</v>
      </c>
      <c r="G37" s="120" t="s">
        <v>199</v>
      </c>
      <c r="H37" s="225" t="e">
        <f t="shared" si="3"/>
        <v>#N/A</v>
      </c>
      <c r="I37" s="225">
        <v>1</v>
      </c>
      <c r="J37" s="120" t="s">
        <v>199</v>
      </c>
      <c r="K37" s="225" t="e">
        <f t="shared" si="4"/>
        <v>#N/A</v>
      </c>
      <c r="L37" s="225">
        <v>2</v>
      </c>
      <c r="M37" s="120" t="s">
        <v>199</v>
      </c>
      <c r="N37" s="225" t="e">
        <f t="shared" si="0"/>
        <v>#N/A</v>
      </c>
      <c r="O37" s="225">
        <v>2</v>
      </c>
      <c r="P37" s="225" t="str">
        <f t="shared" si="1"/>
        <v>-</v>
      </c>
      <c r="Q37" s="225">
        <f t="shared" si="5"/>
        <v>10</v>
      </c>
      <c r="R37" s="226" t="str">
        <f t="shared" si="6"/>
        <v>pendiente</v>
      </c>
      <c r="S37" s="227" t="str">
        <f t="shared" si="7"/>
        <v>pendiente</v>
      </c>
      <c r="T37" s="228" t="str">
        <f>IF(D4="No","No aplica",IF(S18="pendiente","pendiente",IF(S37="pendiente","pendiente",IF(S37="Muy Bajo",5%,IF(S37="Bajo",30%,IF(S37="Medio",50%,IF(S37="Alto",70%,90%)))))))</f>
        <v>pendiente</v>
      </c>
      <c r="U37" s="120"/>
    </row>
    <row r="38" spans="2:21" ht="63.75" x14ac:dyDescent="0.25">
      <c r="B38" s="223"/>
      <c r="C38" s="238" t="s">
        <v>315</v>
      </c>
      <c r="D38" s="120" t="s">
        <v>199</v>
      </c>
      <c r="E38" s="225" t="e">
        <f t="shared" si="2"/>
        <v>#N/A</v>
      </c>
      <c r="F38" s="225">
        <v>2</v>
      </c>
      <c r="G38" s="120" t="s">
        <v>199</v>
      </c>
      <c r="H38" s="225" t="e">
        <f t="shared" si="3"/>
        <v>#N/A</v>
      </c>
      <c r="I38" s="225">
        <v>1</v>
      </c>
      <c r="J38" s="120" t="s">
        <v>199</v>
      </c>
      <c r="K38" s="225" t="e">
        <f t="shared" si="4"/>
        <v>#N/A</v>
      </c>
      <c r="L38" s="225">
        <v>2</v>
      </c>
      <c r="M38" s="120" t="s">
        <v>199</v>
      </c>
      <c r="N38" s="225" t="e">
        <f t="shared" si="0"/>
        <v>#N/A</v>
      </c>
      <c r="O38" s="225">
        <v>2</v>
      </c>
      <c r="P38" s="225" t="str">
        <f t="shared" si="1"/>
        <v>-</v>
      </c>
      <c r="Q38" s="225">
        <f t="shared" si="5"/>
        <v>10</v>
      </c>
      <c r="R38" s="226" t="str">
        <f t="shared" si="6"/>
        <v>pendiente</v>
      </c>
      <c r="S38" s="227" t="str">
        <f t="shared" si="7"/>
        <v>pendiente</v>
      </c>
      <c r="T38" s="228" t="str">
        <f>IF(D4="No","No aplica",IF(S18="pendiente","pendiente",IF(S38="pendiente","pendiente",IF(S38="Muy Bajo",5%,IF(S38="Bajo",30%,IF(S38="Medio",50%,IF(S38="Alto",70%,90%)))))))</f>
        <v>pendiente</v>
      </c>
      <c r="U38" s="120"/>
    </row>
    <row r="39" spans="2:21" ht="76.5" x14ac:dyDescent="0.25">
      <c r="B39" s="223" t="s">
        <v>42</v>
      </c>
      <c r="C39" s="241" t="s">
        <v>316</v>
      </c>
      <c r="D39" s="120" t="s">
        <v>199</v>
      </c>
      <c r="E39" s="225" t="e">
        <f t="shared" si="2"/>
        <v>#N/A</v>
      </c>
      <c r="F39" s="225">
        <v>2</v>
      </c>
      <c r="G39" s="120" t="s">
        <v>199</v>
      </c>
      <c r="H39" s="225" t="e">
        <f t="shared" si="3"/>
        <v>#N/A</v>
      </c>
      <c r="I39" s="225">
        <v>1</v>
      </c>
      <c r="J39" s="120" t="s">
        <v>199</v>
      </c>
      <c r="K39" s="225" t="e">
        <f t="shared" si="4"/>
        <v>#N/A</v>
      </c>
      <c r="L39" s="225">
        <v>2</v>
      </c>
      <c r="M39" s="120" t="s">
        <v>199</v>
      </c>
      <c r="N39" s="225" t="e">
        <f t="shared" ref="N39:N55" si="8">VLOOKUP(M39,$B$84:$C$85,2,0)</f>
        <v>#N/A</v>
      </c>
      <c r="O39" s="225">
        <v>2</v>
      </c>
      <c r="P39" s="225" t="str">
        <f t="shared" si="1"/>
        <v>-</v>
      </c>
      <c r="Q39" s="225">
        <f t="shared" ref="Q39:Q55" si="9">SUM($F$8,F39,I39,L39,O39)</f>
        <v>10</v>
      </c>
      <c r="R39" s="226" t="str">
        <f t="shared" ref="R39:R55" si="10">IF(P39="-","pendiente",+P39/Q39)</f>
        <v>pendiente</v>
      </c>
      <c r="S39" s="227" t="str">
        <f t="shared" ref="S39:S55" si="11">IF(R39="pendiente","pendiente",IF(R39&gt;=100%,"Muy Bajo",IF(R39&gt;=80%,"Bajo",IF(R39&gt;=60%,"Medio",IF(R39&gt;=40%,"Alto","Muy Alto")))))</f>
        <v>pendiente</v>
      </c>
      <c r="T39" s="228" t="str">
        <f>IF(D4="No","No aplica",IF(S18="pendiente","pendiente",IF(S39="pendiente","pendiente",IF(S39="Muy Bajo",5%,IF(S39="Bajo",30%,IF(S39="Medio",50%,IF(S39="Alto",70%,90%)))))))</f>
        <v>pendiente</v>
      </c>
      <c r="U39" s="120"/>
    </row>
    <row r="40" spans="2:21" ht="76.5" x14ac:dyDescent="0.25">
      <c r="B40" s="223"/>
      <c r="C40" s="237" t="s">
        <v>317</v>
      </c>
      <c r="D40" s="120" t="s">
        <v>199</v>
      </c>
      <c r="E40" s="225" t="e">
        <f t="shared" si="2"/>
        <v>#N/A</v>
      </c>
      <c r="F40" s="225">
        <v>2</v>
      </c>
      <c r="G40" s="120" t="s">
        <v>199</v>
      </c>
      <c r="H40" s="225" t="e">
        <f t="shared" si="3"/>
        <v>#N/A</v>
      </c>
      <c r="I40" s="225">
        <v>1</v>
      </c>
      <c r="J40" s="120" t="s">
        <v>199</v>
      </c>
      <c r="K40" s="225" t="e">
        <f t="shared" si="4"/>
        <v>#N/A</v>
      </c>
      <c r="L40" s="225">
        <v>2</v>
      </c>
      <c r="M40" s="120" t="s">
        <v>199</v>
      </c>
      <c r="N40" s="225" t="e">
        <f t="shared" si="8"/>
        <v>#N/A</v>
      </c>
      <c r="O40" s="225">
        <v>2</v>
      </c>
      <c r="P40" s="225" t="str">
        <f t="shared" si="1"/>
        <v>-</v>
      </c>
      <c r="Q40" s="225">
        <f t="shared" si="9"/>
        <v>10</v>
      </c>
      <c r="R40" s="226" t="str">
        <f t="shared" si="10"/>
        <v>pendiente</v>
      </c>
      <c r="S40" s="227" t="str">
        <f t="shared" si="11"/>
        <v>pendiente</v>
      </c>
      <c r="T40" s="228" t="str">
        <f>IF(D4="No","No aplica",IF(S18="pendiente","pendiente",IF(S40="pendiente","pendiente",IF(S40="Muy Bajo",5%,IF(S40="Bajo",30%,IF(S40="Medio",50%,IF(S40="Alto",70%,90%)))))))</f>
        <v>pendiente</v>
      </c>
      <c r="U40" s="120"/>
    </row>
    <row r="41" spans="2:21" ht="76.5" x14ac:dyDescent="0.25">
      <c r="B41" s="223"/>
      <c r="C41" s="238" t="s">
        <v>318</v>
      </c>
      <c r="D41" s="120" t="s">
        <v>199</v>
      </c>
      <c r="E41" s="225" t="e">
        <f t="shared" si="2"/>
        <v>#N/A</v>
      </c>
      <c r="F41" s="225">
        <v>2</v>
      </c>
      <c r="G41" s="120" t="s">
        <v>199</v>
      </c>
      <c r="H41" s="225" t="e">
        <f t="shared" si="3"/>
        <v>#N/A</v>
      </c>
      <c r="I41" s="225">
        <v>1</v>
      </c>
      <c r="J41" s="120" t="s">
        <v>199</v>
      </c>
      <c r="K41" s="225" t="e">
        <f t="shared" si="4"/>
        <v>#N/A</v>
      </c>
      <c r="L41" s="225">
        <v>2</v>
      </c>
      <c r="M41" s="120" t="s">
        <v>199</v>
      </c>
      <c r="N41" s="225" t="e">
        <f t="shared" si="8"/>
        <v>#N/A</v>
      </c>
      <c r="O41" s="225">
        <v>2</v>
      </c>
      <c r="P41" s="225" t="str">
        <f t="shared" si="1"/>
        <v>-</v>
      </c>
      <c r="Q41" s="225">
        <f t="shared" si="9"/>
        <v>10</v>
      </c>
      <c r="R41" s="226" t="str">
        <f t="shared" si="10"/>
        <v>pendiente</v>
      </c>
      <c r="S41" s="227" t="str">
        <f t="shared" si="11"/>
        <v>pendiente</v>
      </c>
      <c r="T41" s="228" t="str">
        <f>IF(D4="No","No aplica",IF(S18="pendiente","pendiente",IF(S41="pendiente","pendiente",IF(S41="Muy Bajo",5%,IF(S41="Bajo",30%,IF(S41="Medio",50%,IF(S41="Alto",70%,90%)))))))</f>
        <v>pendiente</v>
      </c>
      <c r="U41" s="120"/>
    </row>
    <row r="42" spans="2:21" ht="51" x14ac:dyDescent="0.25">
      <c r="B42" s="223"/>
      <c r="C42" s="238" t="s">
        <v>319</v>
      </c>
      <c r="D42" s="120" t="s">
        <v>199</v>
      </c>
      <c r="E42" s="225" t="e">
        <f t="shared" si="2"/>
        <v>#N/A</v>
      </c>
      <c r="F42" s="225">
        <v>2</v>
      </c>
      <c r="G42" s="120" t="s">
        <v>199</v>
      </c>
      <c r="H42" s="225" t="e">
        <f t="shared" si="3"/>
        <v>#N/A</v>
      </c>
      <c r="I42" s="225">
        <v>1</v>
      </c>
      <c r="J42" s="120" t="s">
        <v>199</v>
      </c>
      <c r="K42" s="225" t="e">
        <f t="shared" si="4"/>
        <v>#N/A</v>
      </c>
      <c r="L42" s="225">
        <v>2</v>
      </c>
      <c r="M42" s="120" t="s">
        <v>199</v>
      </c>
      <c r="N42" s="225" t="e">
        <f t="shared" si="8"/>
        <v>#N/A</v>
      </c>
      <c r="O42" s="225">
        <v>2</v>
      </c>
      <c r="P42" s="225" t="str">
        <f t="shared" si="1"/>
        <v>-</v>
      </c>
      <c r="Q42" s="225">
        <f t="shared" si="9"/>
        <v>10</v>
      </c>
      <c r="R42" s="226" t="str">
        <f t="shared" si="10"/>
        <v>pendiente</v>
      </c>
      <c r="S42" s="227" t="str">
        <f t="shared" si="11"/>
        <v>pendiente</v>
      </c>
      <c r="T42" s="228" t="str">
        <f>IF(D4="No","No aplica",IF(S18="pendiente","pendiente",IF(S42="pendiente","pendiente",IF(S42="Muy Bajo",5%,IF(S42="Bajo",30%,IF(S42="Medio",50%,IF(S42="Alto",70%,90%)))))))</f>
        <v>pendiente</v>
      </c>
      <c r="U42" s="120"/>
    </row>
    <row r="43" spans="2:21" ht="51" x14ac:dyDescent="0.25">
      <c r="B43" s="223"/>
      <c r="C43" s="238" t="s">
        <v>335</v>
      </c>
      <c r="D43" s="120" t="s">
        <v>199</v>
      </c>
      <c r="E43" s="225" t="e">
        <f t="shared" si="2"/>
        <v>#N/A</v>
      </c>
      <c r="F43" s="225">
        <v>2</v>
      </c>
      <c r="G43" s="120" t="s">
        <v>199</v>
      </c>
      <c r="H43" s="225" t="e">
        <f t="shared" si="3"/>
        <v>#N/A</v>
      </c>
      <c r="I43" s="225">
        <v>1</v>
      </c>
      <c r="J43" s="120" t="s">
        <v>199</v>
      </c>
      <c r="K43" s="225" t="e">
        <f t="shared" si="4"/>
        <v>#N/A</v>
      </c>
      <c r="L43" s="225">
        <v>2</v>
      </c>
      <c r="M43" s="120" t="s">
        <v>199</v>
      </c>
      <c r="N43" s="225" t="e">
        <f t="shared" si="8"/>
        <v>#N/A</v>
      </c>
      <c r="O43" s="225">
        <v>2</v>
      </c>
      <c r="P43" s="225" t="str">
        <f t="shared" si="1"/>
        <v>-</v>
      </c>
      <c r="Q43" s="225">
        <f t="shared" si="9"/>
        <v>10</v>
      </c>
      <c r="R43" s="226" t="str">
        <f t="shared" si="10"/>
        <v>pendiente</v>
      </c>
      <c r="S43" s="227" t="str">
        <f t="shared" si="11"/>
        <v>pendiente</v>
      </c>
      <c r="T43" s="228" t="str">
        <f>IF(D4="No","No aplica",IF(S18="pendiente","pendiente",IF(S43="pendiente","pendiente",IF(S43="Muy Bajo",5%,IF(S43="Bajo",30%,IF(S43="Medio",50%,IF(S43="Alto",70%,90%)))))))</f>
        <v>pendiente</v>
      </c>
      <c r="U43" s="120"/>
    </row>
    <row r="44" spans="2:21" ht="38.25" x14ac:dyDescent="0.25">
      <c r="B44" s="223"/>
      <c r="C44" s="238" t="s">
        <v>334</v>
      </c>
      <c r="D44" s="120" t="s">
        <v>199</v>
      </c>
      <c r="E44" s="225" t="e">
        <f t="shared" si="2"/>
        <v>#N/A</v>
      </c>
      <c r="F44" s="225">
        <v>2</v>
      </c>
      <c r="G44" s="120" t="s">
        <v>199</v>
      </c>
      <c r="H44" s="225" t="e">
        <f t="shared" si="3"/>
        <v>#N/A</v>
      </c>
      <c r="I44" s="225">
        <v>1</v>
      </c>
      <c r="J44" s="120" t="s">
        <v>199</v>
      </c>
      <c r="K44" s="225" t="e">
        <f t="shared" si="4"/>
        <v>#N/A</v>
      </c>
      <c r="L44" s="225">
        <v>2</v>
      </c>
      <c r="M44" s="120" t="s">
        <v>199</v>
      </c>
      <c r="N44" s="225" t="e">
        <f t="shared" si="8"/>
        <v>#N/A</v>
      </c>
      <c r="O44" s="225">
        <v>2</v>
      </c>
      <c r="P44" s="225" t="str">
        <f t="shared" si="1"/>
        <v>-</v>
      </c>
      <c r="Q44" s="225">
        <f t="shared" si="9"/>
        <v>10</v>
      </c>
      <c r="R44" s="226" t="str">
        <f t="shared" si="10"/>
        <v>pendiente</v>
      </c>
      <c r="S44" s="227" t="str">
        <f t="shared" si="11"/>
        <v>pendiente</v>
      </c>
      <c r="T44" s="228" t="str">
        <f>IF(D4="No","No aplica",IF(S18="pendiente","pendiente",IF(S44="pendiente","pendiente",IF(S44="Muy Bajo",5%,IF(S44="Bajo",30%,IF(S44="Medio",50%,IF(S44="Alto",70%,90%)))))))</f>
        <v>pendiente</v>
      </c>
      <c r="U44" s="120"/>
    </row>
    <row r="45" spans="2:21" ht="114.75" x14ac:dyDescent="0.25">
      <c r="B45" s="223" t="s">
        <v>43</v>
      </c>
      <c r="C45" s="237" t="s">
        <v>336</v>
      </c>
      <c r="D45" s="120" t="s">
        <v>199</v>
      </c>
      <c r="E45" s="225" t="e">
        <f t="shared" si="2"/>
        <v>#N/A</v>
      </c>
      <c r="F45" s="225">
        <v>2</v>
      </c>
      <c r="G45" s="120" t="s">
        <v>199</v>
      </c>
      <c r="H45" s="225" t="e">
        <f t="shared" si="3"/>
        <v>#N/A</v>
      </c>
      <c r="I45" s="225">
        <v>1</v>
      </c>
      <c r="J45" s="120" t="s">
        <v>199</v>
      </c>
      <c r="K45" s="225" t="e">
        <f t="shared" si="4"/>
        <v>#N/A</v>
      </c>
      <c r="L45" s="225">
        <v>2</v>
      </c>
      <c r="M45" s="120" t="s">
        <v>199</v>
      </c>
      <c r="N45" s="225" t="e">
        <f t="shared" si="8"/>
        <v>#N/A</v>
      </c>
      <c r="O45" s="225">
        <v>2</v>
      </c>
      <c r="P45" s="225" t="str">
        <f t="shared" si="1"/>
        <v>-</v>
      </c>
      <c r="Q45" s="225">
        <f t="shared" si="9"/>
        <v>10</v>
      </c>
      <c r="R45" s="226" t="str">
        <f t="shared" si="10"/>
        <v>pendiente</v>
      </c>
      <c r="S45" s="227" t="str">
        <f t="shared" si="11"/>
        <v>pendiente</v>
      </c>
      <c r="T45" s="228" t="str">
        <f>IF(D4="No","No aplica",IF(S18="pendiente","pendiente",IF(S45="pendiente","pendiente",IF(S45="Muy Bajo",5%,IF(S45="Bajo",30%,IF(S45="Medio",50%,IF(S45="Alto",70%,90%)))))))</f>
        <v>pendiente</v>
      </c>
      <c r="U45" s="120"/>
    </row>
    <row r="46" spans="2:21" ht="51" x14ac:dyDescent="0.25">
      <c r="B46" s="223"/>
      <c r="C46" s="237" t="s">
        <v>322</v>
      </c>
      <c r="D46" s="120" t="s">
        <v>199</v>
      </c>
      <c r="E46" s="225" t="e">
        <f t="shared" si="2"/>
        <v>#N/A</v>
      </c>
      <c r="F46" s="225">
        <v>2</v>
      </c>
      <c r="G46" s="120" t="s">
        <v>199</v>
      </c>
      <c r="H46" s="225" t="e">
        <f t="shared" si="3"/>
        <v>#N/A</v>
      </c>
      <c r="I46" s="225">
        <v>1</v>
      </c>
      <c r="J46" s="120" t="s">
        <v>199</v>
      </c>
      <c r="K46" s="225" t="e">
        <f t="shared" si="4"/>
        <v>#N/A</v>
      </c>
      <c r="L46" s="225">
        <v>2</v>
      </c>
      <c r="M46" s="120" t="s">
        <v>199</v>
      </c>
      <c r="N46" s="225" t="e">
        <f t="shared" si="8"/>
        <v>#N/A</v>
      </c>
      <c r="O46" s="225">
        <v>2</v>
      </c>
      <c r="P46" s="225" t="str">
        <f t="shared" si="1"/>
        <v>-</v>
      </c>
      <c r="Q46" s="225">
        <f t="shared" si="9"/>
        <v>10</v>
      </c>
      <c r="R46" s="226" t="str">
        <f t="shared" si="10"/>
        <v>pendiente</v>
      </c>
      <c r="S46" s="227" t="str">
        <f t="shared" si="11"/>
        <v>pendiente</v>
      </c>
      <c r="T46" s="228" t="str">
        <f>IF(D4="No","No aplica",IF(S18="pendiente","pendiente",IF(S46="pendiente","pendiente",IF(S46="Muy Bajo",5%,IF(S46="Bajo",30%,IF(S46="Medio",50%,IF(S46="Alto",70%,90%)))))))</f>
        <v>pendiente</v>
      </c>
      <c r="U46" s="120"/>
    </row>
    <row r="47" spans="2:21" ht="38.25" x14ac:dyDescent="0.25">
      <c r="B47" s="223"/>
      <c r="C47" s="241" t="s">
        <v>323</v>
      </c>
      <c r="D47" s="120" t="s">
        <v>199</v>
      </c>
      <c r="E47" s="225" t="e">
        <f t="shared" si="2"/>
        <v>#N/A</v>
      </c>
      <c r="F47" s="225">
        <v>2</v>
      </c>
      <c r="G47" s="120" t="s">
        <v>199</v>
      </c>
      <c r="H47" s="225" t="e">
        <f t="shared" si="3"/>
        <v>#N/A</v>
      </c>
      <c r="I47" s="225">
        <v>1</v>
      </c>
      <c r="J47" s="120" t="s">
        <v>199</v>
      </c>
      <c r="K47" s="225" t="e">
        <f t="shared" si="4"/>
        <v>#N/A</v>
      </c>
      <c r="L47" s="225">
        <v>2</v>
      </c>
      <c r="M47" s="120" t="s">
        <v>199</v>
      </c>
      <c r="N47" s="225" t="e">
        <f t="shared" si="8"/>
        <v>#N/A</v>
      </c>
      <c r="O47" s="225">
        <v>2</v>
      </c>
      <c r="P47" s="225" t="str">
        <f t="shared" si="1"/>
        <v>-</v>
      </c>
      <c r="Q47" s="225">
        <f t="shared" si="9"/>
        <v>10</v>
      </c>
      <c r="R47" s="226" t="str">
        <f t="shared" si="10"/>
        <v>pendiente</v>
      </c>
      <c r="S47" s="227" t="str">
        <f t="shared" si="11"/>
        <v>pendiente</v>
      </c>
      <c r="T47" s="228" t="str">
        <f>IF(D4="No","No aplica",IF(S18="pendiente","pendiente",IF(S47="pendiente","pendiente",IF(S47="Muy Bajo",5%,IF(S47="Bajo",30%,IF(S47="Medio",50%,IF(S47="Alto",70%,90%)))))))</f>
        <v>pendiente</v>
      </c>
      <c r="U47" s="120"/>
    </row>
    <row r="48" spans="2:21" ht="63.75" x14ac:dyDescent="0.25">
      <c r="B48" s="223"/>
      <c r="C48" s="237" t="s">
        <v>324</v>
      </c>
      <c r="D48" s="120" t="s">
        <v>199</v>
      </c>
      <c r="E48" s="225" t="e">
        <f t="shared" si="2"/>
        <v>#N/A</v>
      </c>
      <c r="F48" s="225">
        <v>2</v>
      </c>
      <c r="G48" s="120" t="s">
        <v>199</v>
      </c>
      <c r="H48" s="225" t="e">
        <f t="shared" si="3"/>
        <v>#N/A</v>
      </c>
      <c r="I48" s="225">
        <v>1</v>
      </c>
      <c r="J48" s="120" t="s">
        <v>199</v>
      </c>
      <c r="K48" s="225" t="e">
        <f t="shared" si="4"/>
        <v>#N/A</v>
      </c>
      <c r="L48" s="225">
        <v>2</v>
      </c>
      <c r="M48" s="120" t="s">
        <v>199</v>
      </c>
      <c r="N48" s="225" t="e">
        <f t="shared" si="8"/>
        <v>#N/A</v>
      </c>
      <c r="O48" s="225">
        <v>2</v>
      </c>
      <c r="P48" s="225" t="str">
        <f t="shared" si="1"/>
        <v>-</v>
      </c>
      <c r="Q48" s="225">
        <f t="shared" si="9"/>
        <v>10</v>
      </c>
      <c r="R48" s="226" t="str">
        <f t="shared" si="10"/>
        <v>pendiente</v>
      </c>
      <c r="S48" s="227" t="str">
        <f t="shared" si="11"/>
        <v>pendiente</v>
      </c>
      <c r="T48" s="228" t="str">
        <f>IF(D4="No","No aplica",IF(S18="pendiente","pendiente",IF(S48="pendiente","pendiente",IF(S48="Muy Bajo",5%,IF(S48="Bajo",30%,IF(S48="Medio",50%,IF(S48="Alto",70%,90%)))))))</f>
        <v>pendiente</v>
      </c>
      <c r="U48" s="120"/>
    </row>
    <row r="49" spans="2:21" ht="89.25" x14ac:dyDescent="0.25">
      <c r="B49" s="233" t="s">
        <v>45</v>
      </c>
      <c r="C49" s="242" t="s">
        <v>325</v>
      </c>
      <c r="D49" s="120" t="s">
        <v>199</v>
      </c>
      <c r="E49" s="225" t="e">
        <f t="shared" si="2"/>
        <v>#N/A</v>
      </c>
      <c r="F49" s="225">
        <v>2</v>
      </c>
      <c r="G49" s="120" t="s">
        <v>199</v>
      </c>
      <c r="H49" s="225" t="e">
        <f t="shared" si="3"/>
        <v>#N/A</v>
      </c>
      <c r="I49" s="225">
        <v>1</v>
      </c>
      <c r="J49" s="120" t="s">
        <v>199</v>
      </c>
      <c r="K49" s="225" t="e">
        <f t="shared" si="4"/>
        <v>#N/A</v>
      </c>
      <c r="L49" s="225">
        <v>2</v>
      </c>
      <c r="M49" s="120" t="s">
        <v>199</v>
      </c>
      <c r="N49" s="225" t="e">
        <f t="shared" si="8"/>
        <v>#N/A</v>
      </c>
      <c r="O49" s="225">
        <v>2</v>
      </c>
      <c r="P49" s="225" t="str">
        <f t="shared" si="1"/>
        <v>-</v>
      </c>
      <c r="Q49" s="225">
        <f t="shared" si="9"/>
        <v>10</v>
      </c>
      <c r="R49" s="226" t="str">
        <f t="shared" si="10"/>
        <v>pendiente</v>
      </c>
      <c r="S49" s="227" t="str">
        <f t="shared" si="11"/>
        <v>pendiente</v>
      </c>
      <c r="T49" s="228" t="str">
        <f>IF(D4="No","No aplica",IF(S18="pendiente","pendiente",IF(S49="pendiente","pendiente",IF(S49="Muy Bajo",5%,IF(S49="Bajo",30%,IF(S49="Medio",50%,IF(S49="Alto",70%,90%)))))))</f>
        <v>pendiente</v>
      </c>
      <c r="U49" s="120"/>
    </row>
    <row r="50" spans="2:21" ht="102" x14ac:dyDescent="0.25">
      <c r="B50" s="233"/>
      <c r="C50" s="241" t="s">
        <v>326</v>
      </c>
      <c r="D50" s="120" t="s">
        <v>199</v>
      </c>
      <c r="E50" s="225" t="e">
        <f t="shared" si="2"/>
        <v>#N/A</v>
      </c>
      <c r="F50" s="225">
        <v>2</v>
      </c>
      <c r="G50" s="120" t="s">
        <v>199</v>
      </c>
      <c r="H50" s="225" t="e">
        <f t="shared" si="3"/>
        <v>#N/A</v>
      </c>
      <c r="I50" s="225">
        <v>1</v>
      </c>
      <c r="J50" s="120" t="s">
        <v>199</v>
      </c>
      <c r="K50" s="225" t="e">
        <f t="shared" si="4"/>
        <v>#N/A</v>
      </c>
      <c r="L50" s="225">
        <v>2</v>
      </c>
      <c r="M50" s="120" t="s">
        <v>199</v>
      </c>
      <c r="N50" s="225" t="e">
        <f t="shared" si="8"/>
        <v>#N/A</v>
      </c>
      <c r="O50" s="225">
        <v>2</v>
      </c>
      <c r="P50" s="225" t="str">
        <f t="shared" si="1"/>
        <v>-</v>
      </c>
      <c r="Q50" s="225">
        <f t="shared" si="9"/>
        <v>10</v>
      </c>
      <c r="R50" s="226" t="str">
        <f t="shared" si="10"/>
        <v>pendiente</v>
      </c>
      <c r="S50" s="227" t="str">
        <f t="shared" si="11"/>
        <v>pendiente</v>
      </c>
      <c r="T50" s="228" t="str">
        <f>IF(D4="No","No aplica",IF(S18="pendiente","pendiente",IF(S50="pendiente","pendiente",IF(S50="Muy Bajo",5%,IF(S50="Bajo",30%,IF(S50="Medio",50%,IF(S50="Alto",70%,90%)))))))</f>
        <v>pendiente</v>
      </c>
      <c r="U50" s="120"/>
    </row>
    <row r="51" spans="2:21" ht="76.5" x14ac:dyDescent="0.25">
      <c r="B51" s="233"/>
      <c r="C51" s="240" t="s">
        <v>327</v>
      </c>
      <c r="D51" s="120" t="s">
        <v>199</v>
      </c>
      <c r="E51" s="225" t="e">
        <f t="shared" si="2"/>
        <v>#N/A</v>
      </c>
      <c r="F51" s="225">
        <v>2</v>
      </c>
      <c r="G51" s="120" t="s">
        <v>199</v>
      </c>
      <c r="H51" s="225" t="e">
        <f t="shared" si="3"/>
        <v>#N/A</v>
      </c>
      <c r="I51" s="225">
        <v>1</v>
      </c>
      <c r="J51" s="120" t="s">
        <v>199</v>
      </c>
      <c r="K51" s="225" t="e">
        <f t="shared" si="4"/>
        <v>#N/A</v>
      </c>
      <c r="L51" s="225">
        <v>2</v>
      </c>
      <c r="M51" s="120" t="s">
        <v>199</v>
      </c>
      <c r="N51" s="225" t="e">
        <f t="shared" si="8"/>
        <v>#N/A</v>
      </c>
      <c r="O51" s="225">
        <v>2</v>
      </c>
      <c r="P51" s="225" t="str">
        <f t="shared" si="1"/>
        <v>-</v>
      </c>
      <c r="Q51" s="225">
        <f t="shared" si="9"/>
        <v>10</v>
      </c>
      <c r="R51" s="226" t="str">
        <f t="shared" si="10"/>
        <v>pendiente</v>
      </c>
      <c r="S51" s="227" t="str">
        <f t="shared" si="11"/>
        <v>pendiente</v>
      </c>
      <c r="T51" s="228" t="str">
        <f>IF(D4="No","No aplica",IF(S18="pendiente","pendiente",IF(S51="pendiente","pendiente",IF(S51="Muy Bajo",5%,IF(S51="Bajo",30%,IF(S51="Medio",50%,IF(S51="Alto",70%,90%)))))))</f>
        <v>pendiente</v>
      </c>
      <c r="U51" s="120"/>
    </row>
    <row r="52" spans="2:21" ht="38.25" x14ac:dyDescent="0.25">
      <c r="B52" s="223" t="s">
        <v>47</v>
      </c>
      <c r="C52" s="240" t="s">
        <v>328</v>
      </c>
      <c r="D52" s="120" t="s">
        <v>199</v>
      </c>
      <c r="E52" s="225" t="e">
        <f t="shared" si="2"/>
        <v>#N/A</v>
      </c>
      <c r="F52" s="225">
        <v>2</v>
      </c>
      <c r="G52" s="120" t="s">
        <v>199</v>
      </c>
      <c r="H52" s="225" t="e">
        <f t="shared" si="3"/>
        <v>#N/A</v>
      </c>
      <c r="I52" s="225">
        <v>1</v>
      </c>
      <c r="J52" s="120" t="s">
        <v>199</v>
      </c>
      <c r="K52" s="225" t="e">
        <f t="shared" si="4"/>
        <v>#N/A</v>
      </c>
      <c r="L52" s="225">
        <v>2</v>
      </c>
      <c r="M52" s="120" t="s">
        <v>199</v>
      </c>
      <c r="N52" s="225" t="e">
        <f t="shared" si="8"/>
        <v>#N/A</v>
      </c>
      <c r="O52" s="225">
        <v>2</v>
      </c>
      <c r="P52" s="225" t="str">
        <f t="shared" si="1"/>
        <v>-</v>
      </c>
      <c r="Q52" s="225">
        <f t="shared" si="9"/>
        <v>10</v>
      </c>
      <c r="R52" s="226" t="str">
        <f t="shared" si="10"/>
        <v>pendiente</v>
      </c>
      <c r="S52" s="227" t="str">
        <f t="shared" si="11"/>
        <v>pendiente</v>
      </c>
      <c r="T52" s="228" t="str">
        <f>IF(D4="No","No aplica",IF(S18="pendiente","pendiente",IF(S52="pendiente","pendiente",IF(S52="Muy Bajo",5%,IF(S52="Bajo",30%,IF(S52="Medio",50%,IF(S52="Alto",70%,90%)))))))</f>
        <v>pendiente</v>
      </c>
      <c r="U52" s="120"/>
    </row>
    <row r="53" spans="2:21" ht="114.75" x14ac:dyDescent="0.25">
      <c r="B53" s="223"/>
      <c r="C53" s="238" t="s">
        <v>329</v>
      </c>
      <c r="D53" s="120" t="s">
        <v>199</v>
      </c>
      <c r="E53" s="225" t="e">
        <f t="shared" si="2"/>
        <v>#N/A</v>
      </c>
      <c r="F53" s="225">
        <v>2</v>
      </c>
      <c r="G53" s="120" t="s">
        <v>199</v>
      </c>
      <c r="H53" s="225" t="e">
        <f t="shared" si="3"/>
        <v>#N/A</v>
      </c>
      <c r="I53" s="225">
        <v>1</v>
      </c>
      <c r="J53" s="120" t="s">
        <v>199</v>
      </c>
      <c r="K53" s="225" t="e">
        <f t="shared" si="4"/>
        <v>#N/A</v>
      </c>
      <c r="L53" s="225">
        <v>2</v>
      </c>
      <c r="M53" s="120" t="s">
        <v>199</v>
      </c>
      <c r="N53" s="225" t="e">
        <f t="shared" si="8"/>
        <v>#N/A</v>
      </c>
      <c r="O53" s="225">
        <v>2</v>
      </c>
      <c r="P53" s="225" t="str">
        <f t="shared" si="1"/>
        <v>-</v>
      </c>
      <c r="Q53" s="225">
        <f t="shared" si="9"/>
        <v>10</v>
      </c>
      <c r="R53" s="226" t="str">
        <f t="shared" si="10"/>
        <v>pendiente</v>
      </c>
      <c r="S53" s="227" t="str">
        <f t="shared" si="11"/>
        <v>pendiente</v>
      </c>
      <c r="T53" s="228" t="str">
        <f>IF(D4="No","No aplica",IF(S18="pendiente","pendiente",IF(S53="pendiente","pendiente",IF(S53="Muy Bajo",5%,IF(S53="Bajo",30%,IF(S53="Medio",50%,IF(S53="Alto",70%,90%)))))))</f>
        <v>pendiente</v>
      </c>
      <c r="U53" s="120"/>
    </row>
    <row r="54" spans="2:21" ht="89.25" x14ac:dyDescent="0.25">
      <c r="B54" s="235" t="s">
        <v>79</v>
      </c>
      <c r="C54" s="240" t="s">
        <v>330</v>
      </c>
      <c r="D54" s="120" t="s">
        <v>199</v>
      </c>
      <c r="E54" s="225" t="e">
        <f t="shared" si="2"/>
        <v>#N/A</v>
      </c>
      <c r="F54" s="225">
        <v>2</v>
      </c>
      <c r="G54" s="120" t="s">
        <v>199</v>
      </c>
      <c r="H54" s="225" t="e">
        <f t="shared" si="3"/>
        <v>#N/A</v>
      </c>
      <c r="I54" s="225">
        <v>1</v>
      </c>
      <c r="J54" s="120" t="s">
        <v>199</v>
      </c>
      <c r="K54" s="225" t="e">
        <f t="shared" si="4"/>
        <v>#N/A</v>
      </c>
      <c r="L54" s="225">
        <v>2</v>
      </c>
      <c r="M54" s="120" t="s">
        <v>199</v>
      </c>
      <c r="N54" s="225" t="e">
        <f t="shared" si="8"/>
        <v>#N/A</v>
      </c>
      <c r="O54" s="225">
        <v>2</v>
      </c>
      <c r="P54" s="225" t="str">
        <f t="shared" si="1"/>
        <v>-</v>
      </c>
      <c r="Q54" s="225">
        <f t="shared" si="9"/>
        <v>10</v>
      </c>
      <c r="R54" s="226" t="str">
        <f t="shared" si="10"/>
        <v>pendiente</v>
      </c>
      <c r="S54" s="227" t="str">
        <f t="shared" si="11"/>
        <v>pendiente</v>
      </c>
      <c r="T54" s="228" t="str">
        <f>IF(D4="No","No aplica",IF(S18="pendiente","pendiente",IF(S54="pendiente","pendiente",IF(S54="Muy Bajo",5%,IF(S54="Bajo",30%,IF(S54="Medio",50%,IF(S54="Alto",70%,90%)))))))</f>
        <v>pendiente</v>
      </c>
      <c r="U54" s="120"/>
    </row>
    <row r="55" spans="2:21" ht="76.5" x14ac:dyDescent="0.25">
      <c r="B55" s="235" t="s">
        <v>46</v>
      </c>
      <c r="C55" s="238" t="s">
        <v>331</v>
      </c>
      <c r="D55" s="120" t="s">
        <v>199</v>
      </c>
      <c r="E55" s="225" t="e">
        <f t="shared" si="2"/>
        <v>#N/A</v>
      </c>
      <c r="F55" s="225">
        <v>2</v>
      </c>
      <c r="G55" s="120" t="s">
        <v>199</v>
      </c>
      <c r="H55" s="225" t="e">
        <f t="shared" si="3"/>
        <v>#N/A</v>
      </c>
      <c r="I55" s="225">
        <v>1</v>
      </c>
      <c r="J55" s="120" t="s">
        <v>199</v>
      </c>
      <c r="K55" s="225" t="e">
        <f t="shared" si="4"/>
        <v>#N/A</v>
      </c>
      <c r="L55" s="225">
        <v>2</v>
      </c>
      <c r="M55" s="120" t="s">
        <v>199</v>
      </c>
      <c r="N55" s="225" t="e">
        <f t="shared" si="8"/>
        <v>#N/A</v>
      </c>
      <c r="O55" s="225">
        <v>2</v>
      </c>
      <c r="P55" s="225" t="str">
        <f t="shared" si="1"/>
        <v>-</v>
      </c>
      <c r="Q55" s="225">
        <f t="shared" si="9"/>
        <v>10</v>
      </c>
      <c r="R55" s="226" t="str">
        <f t="shared" si="10"/>
        <v>pendiente</v>
      </c>
      <c r="S55" s="227" t="str">
        <f t="shared" si="11"/>
        <v>pendiente</v>
      </c>
      <c r="T55" s="228" t="str">
        <f>IF(D4="No","No aplica",IF(S18="pendiente","pendiente",IF(S55="pendiente","pendiente",IF(S55="Muy Bajo",5%,IF(S55="Bajo",30%,IF(S55="Medio",50%,IF(S55="Alto",70%,90%)))))))</f>
        <v>pendiente</v>
      </c>
      <c r="U55" s="120"/>
    </row>
    <row r="59" spans="2:21" s="83" customFormat="1" x14ac:dyDescent="0.25">
      <c r="S59" s="219"/>
      <c r="T59" s="219"/>
      <c r="U59" s="219"/>
    </row>
    <row r="60" spans="2:21" s="83" customFormat="1" x14ac:dyDescent="0.25">
      <c r="S60" s="219"/>
      <c r="T60" s="219"/>
      <c r="U60" s="219"/>
    </row>
    <row r="61" spans="2:21" s="83" customFormat="1" x14ac:dyDescent="0.25">
      <c r="S61" s="219"/>
      <c r="T61" s="219"/>
      <c r="U61" s="219"/>
    </row>
    <row r="62" spans="2:21" s="83" customFormat="1" x14ac:dyDescent="0.25">
      <c r="S62" s="219"/>
      <c r="T62" s="219"/>
      <c r="U62" s="219"/>
    </row>
    <row r="63" spans="2:21" s="83" customFormat="1" x14ac:dyDescent="0.25">
      <c r="S63" s="219"/>
      <c r="T63" s="219"/>
      <c r="U63" s="219"/>
    </row>
    <row r="64" spans="2:21" s="83" customFormat="1" x14ac:dyDescent="0.25">
      <c r="S64" s="219"/>
      <c r="T64" s="219"/>
      <c r="U64" s="219"/>
    </row>
    <row r="65" spans="2:21" s="83" customFormat="1" x14ac:dyDescent="0.25">
      <c r="S65" s="219"/>
      <c r="T65" s="219"/>
      <c r="U65" s="219"/>
    </row>
    <row r="66" spans="2:21" s="83" customFormat="1" x14ac:dyDescent="0.25">
      <c r="S66" s="219"/>
      <c r="T66" s="219"/>
      <c r="U66" s="219"/>
    </row>
    <row r="67" spans="2:21" s="83" customFormat="1" x14ac:dyDescent="0.25">
      <c r="S67" s="219"/>
      <c r="T67" s="219"/>
      <c r="U67" s="219"/>
    </row>
    <row r="68" spans="2:21" s="83" customFormat="1" x14ac:dyDescent="0.25">
      <c r="S68" s="219"/>
      <c r="T68" s="219"/>
      <c r="U68" s="219"/>
    </row>
    <row r="69" spans="2:21" s="83" customFormat="1" x14ac:dyDescent="0.25">
      <c r="S69" s="219"/>
      <c r="T69" s="219"/>
      <c r="U69" s="219"/>
    </row>
    <row r="70" spans="2:21" s="83" customFormat="1" x14ac:dyDescent="0.25"/>
    <row r="71" spans="2:21" s="84" customFormat="1" x14ac:dyDescent="0.25"/>
    <row r="72" spans="2:21" s="84" customFormat="1" x14ac:dyDescent="0.25"/>
    <row r="73" spans="2:21" s="84" customFormat="1" x14ac:dyDescent="0.25"/>
    <row r="74" spans="2:21" s="84" customFormat="1" x14ac:dyDescent="0.25">
      <c r="C74" s="84" t="s">
        <v>199</v>
      </c>
    </row>
    <row r="75" spans="2:21" s="84" customFormat="1" x14ac:dyDescent="0.25">
      <c r="C75" s="84" t="s">
        <v>196</v>
      </c>
    </row>
    <row r="76" spans="2:21" s="84" customFormat="1" x14ac:dyDescent="0.25">
      <c r="C76" s="84" t="s">
        <v>197</v>
      </c>
    </row>
    <row r="77" spans="2:21" s="84" customFormat="1" x14ac:dyDescent="0.25"/>
    <row r="78" spans="2:21" s="84" customFormat="1" x14ac:dyDescent="0.25">
      <c r="B78" s="84" t="s">
        <v>196</v>
      </c>
      <c r="C78" s="84">
        <v>0</v>
      </c>
      <c r="E78" s="84" t="s">
        <v>174</v>
      </c>
    </row>
    <row r="79" spans="2:21" s="84" customFormat="1" x14ac:dyDescent="0.25">
      <c r="B79" s="84" t="s">
        <v>197</v>
      </c>
      <c r="C79" s="84">
        <v>1</v>
      </c>
    </row>
    <row r="80" spans="2:21" s="84" customFormat="1" x14ac:dyDescent="0.25"/>
    <row r="81" spans="2:5" s="84" customFormat="1" x14ac:dyDescent="0.25">
      <c r="B81" s="84" t="s">
        <v>196</v>
      </c>
      <c r="C81" s="84">
        <v>0</v>
      </c>
      <c r="E81" s="84" t="s">
        <v>175</v>
      </c>
    </row>
    <row r="82" spans="2:5" s="84" customFormat="1" x14ac:dyDescent="0.25">
      <c r="B82" s="84" t="s">
        <v>197</v>
      </c>
      <c r="C82" s="84">
        <v>2</v>
      </c>
    </row>
    <row r="83" spans="2:5" s="84" customFormat="1" x14ac:dyDescent="0.25"/>
    <row r="84" spans="2:5" s="84" customFormat="1" x14ac:dyDescent="0.25">
      <c r="B84" s="84" t="s">
        <v>196</v>
      </c>
      <c r="C84" s="84">
        <v>2</v>
      </c>
      <c r="E84" s="84" t="s">
        <v>229</v>
      </c>
    </row>
    <row r="85" spans="2:5" s="84" customFormat="1" x14ac:dyDescent="0.25">
      <c r="B85" s="84" t="s">
        <v>197</v>
      </c>
      <c r="C85" s="84">
        <v>0</v>
      </c>
    </row>
    <row r="86" spans="2:5" s="84" customFormat="1" x14ac:dyDescent="0.25"/>
    <row r="87" spans="2:5" s="84" customFormat="1" x14ac:dyDescent="0.25">
      <c r="B87" s="84" t="s">
        <v>196</v>
      </c>
      <c r="C87" s="84">
        <v>1</v>
      </c>
      <c r="E87" s="84" t="s">
        <v>171</v>
      </c>
    </row>
    <row r="88" spans="2:5" s="84" customFormat="1" x14ac:dyDescent="0.25">
      <c r="B88" s="84" t="s">
        <v>197</v>
      </c>
      <c r="C88" s="84">
        <v>3</v>
      </c>
    </row>
    <row r="89" spans="2:5" s="84" customFormat="1" x14ac:dyDescent="0.25"/>
    <row r="90" spans="2:5" s="84" customFormat="1" x14ac:dyDescent="0.25"/>
    <row r="91" spans="2:5" s="84" customFormat="1" x14ac:dyDescent="0.25"/>
    <row r="92" spans="2:5" s="83" customFormat="1" x14ac:dyDescent="0.25"/>
    <row r="93" spans="2:5" s="83" customFormat="1" x14ac:dyDescent="0.25"/>
    <row r="94" spans="2:5" s="83" customFormat="1" x14ac:dyDescent="0.25"/>
    <row r="95" spans="2:5" s="83" customFormat="1" x14ac:dyDescent="0.25"/>
    <row r="96" spans="2:5" s="83" customFormat="1" x14ac:dyDescent="0.25"/>
    <row r="97" spans="19:21" s="83" customFormat="1" x14ac:dyDescent="0.25"/>
    <row r="98" spans="19:21" s="83" customFormat="1" x14ac:dyDescent="0.25">
      <c r="S98" s="219"/>
      <c r="T98" s="219"/>
      <c r="U98" s="219"/>
    </row>
    <row r="99" spans="19:21" s="83" customFormat="1" x14ac:dyDescent="0.25">
      <c r="S99" s="219"/>
      <c r="T99" s="219"/>
      <c r="U99" s="219"/>
    </row>
    <row r="100" spans="19:21" s="83" customFormat="1" x14ac:dyDescent="0.25">
      <c r="S100" s="219"/>
      <c r="T100" s="219"/>
      <c r="U100" s="219"/>
    </row>
    <row r="101" spans="19:21" s="83" customFormat="1" x14ac:dyDescent="0.25">
      <c r="S101" s="219"/>
      <c r="T101" s="219"/>
      <c r="U101" s="219"/>
    </row>
    <row r="102" spans="19:21" s="83" customFormat="1" x14ac:dyDescent="0.25">
      <c r="S102" s="219"/>
      <c r="T102" s="219"/>
      <c r="U102" s="219"/>
    </row>
    <row r="103" spans="19:21" s="83" customFormat="1" x14ac:dyDescent="0.25">
      <c r="S103" s="219"/>
      <c r="T103" s="219"/>
      <c r="U103" s="219"/>
    </row>
    <row r="104" spans="19:21" s="83" customFormat="1" x14ac:dyDescent="0.25">
      <c r="S104" s="219"/>
      <c r="T104" s="219"/>
      <c r="U104" s="219"/>
    </row>
    <row r="105" spans="19:21" s="83" customFormat="1" x14ac:dyDescent="0.25">
      <c r="S105" s="219"/>
      <c r="T105" s="219"/>
      <c r="U105" s="219"/>
    </row>
    <row r="106" spans="19:21" s="83" customFormat="1" x14ac:dyDescent="0.25">
      <c r="S106" s="219"/>
      <c r="T106" s="219"/>
      <c r="U106" s="219"/>
    </row>
    <row r="107" spans="19:21" s="83" customFormat="1" x14ac:dyDescent="0.25">
      <c r="S107" s="219"/>
      <c r="T107" s="219"/>
      <c r="U107" s="219"/>
    </row>
    <row r="108" spans="19:21" s="83" customFormat="1" x14ac:dyDescent="0.25">
      <c r="S108" s="219"/>
      <c r="T108" s="219"/>
      <c r="U108" s="219"/>
    </row>
    <row r="109" spans="19:21" s="83" customFormat="1" x14ac:dyDescent="0.25">
      <c r="S109" s="219"/>
      <c r="T109" s="219"/>
      <c r="U109" s="219"/>
    </row>
  </sheetData>
  <sheetProtection algorithmName="SHA-512" hashValue="zKmZZgmXhXIP8l8RvIoXloCj3g2JpmBUFI9gqt7JKv54IeHkIBx1ajGTenbJ08O7tAkH/cRGYC28R4/CXrrNaQ==" saltValue="uVbH/di/BSu5E7BC4hpHwA==" spinCount="100000" sheet="1" objects="1" scenarios="1"/>
  <mergeCells count="14">
    <mergeCell ref="B2:C2"/>
    <mergeCell ref="B6:C6"/>
    <mergeCell ref="B10:C10"/>
    <mergeCell ref="B45:B48"/>
    <mergeCell ref="C15:U15"/>
    <mergeCell ref="C14:U14"/>
    <mergeCell ref="C13:U13"/>
    <mergeCell ref="C12:U12"/>
    <mergeCell ref="B52:B53"/>
    <mergeCell ref="B18:B24"/>
    <mergeCell ref="B25:B28"/>
    <mergeCell ref="B29:B38"/>
    <mergeCell ref="B39:B44"/>
    <mergeCell ref="B49:B51"/>
  </mergeCells>
  <conditionalFormatting sqref="D8">
    <cfRule type="cellIs" dxfId="188" priority="86" stopIfTrue="1" operator="equal">
      <formula>"-"</formula>
    </cfRule>
  </conditionalFormatting>
  <conditionalFormatting sqref="T18:T55">
    <cfRule type="cellIs" dxfId="187" priority="81" stopIfTrue="1" operator="equal">
      <formula>"pendiente"</formula>
    </cfRule>
  </conditionalFormatting>
  <conditionalFormatting sqref="D4">
    <cfRule type="cellIs" dxfId="186" priority="80" stopIfTrue="1" operator="equal">
      <formula>"-"</formula>
    </cfRule>
  </conditionalFormatting>
  <conditionalFormatting sqref="D18:M55">
    <cfRule type="cellIs" dxfId="185" priority="63" stopIfTrue="1" operator="equal">
      <formula>"-"</formula>
    </cfRule>
  </conditionalFormatting>
  <conditionalFormatting sqref="G18">
    <cfRule type="cellIs" dxfId="184" priority="62" stopIfTrue="1" operator="equal">
      <formula>"-"</formula>
    </cfRule>
  </conditionalFormatting>
  <conditionalFormatting sqref="J18">
    <cfRule type="cellIs" dxfId="183" priority="61" stopIfTrue="1" operator="equal">
      <formula>"-"</formula>
    </cfRule>
  </conditionalFormatting>
  <conditionalFormatting sqref="M18">
    <cfRule type="cellIs" dxfId="182" priority="60" stopIfTrue="1" operator="equal">
      <formula>"-"</formula>
    </cfRule>
  </conditionalFormatting>
  <conditionalFormatting sqref="D19:D39 D41:D44 D47 D49:D55">
    <cfRule type="cellIs" dxfId="181" priority="55" stopIfTrue="1" operator="equal">
      <formula>"-"</formula>
    </cfRule>
  </conditionalFormatting>
  <conditionalFormatting sqref="G19:G39 G41:G44 G47 G49:G55">
    <cfRule type="cellIs" dxfId="180" priority="54" stopIfTrue="1" operator="equal">
      <formula>"-"</formula>
    </cfRule>
  </conditionalFormatting>
  <conditionalFormatting sqref="J19:J39 J41:J44 J47 J49:J55">
    <cfRule type="cellIs" dxfId="179" priority="53" stopIfTrue="1" operator="equal">
      <formula>"-"</formula>
    </cfRule>
  </conditionalFormatting>
  <conditionalFormatting sqref="M19:M39 M41:M44 M47 M49:M55">
    <cfRule type="cellIs" dxfId="178" priority="52" stopIfTrue="1" operator="equal">
      <formula>"-"</formula>
    </cfRule>
  </conditionalFormatting>
  <conditionalFormatting sqref="D40">
    <cfRule type="cellIs" dxfId="177" priority="51" stopIfTrue="1" operator="equal">
      <formula>"-"</formula>
    </cfRule>
  </conditionalFormatting>
  <conditionalFormatting sqref="G40">
    <cfRule type="cellIs" dxfId="176" priority="50" stopIfTrue="1" operator="equal">
      <formula>"-"</formula>
    </cfRule>
  </conditionalFormatting>
  <conditionalFormatting sqref="J40">
    <cfRule type="cellIs" dxfId="175" priority="49" stopIfTrue="1" operator="equal">
      <formula>"-"</formula>
    </cfRule>
  </conditionalFormatting>
  <conditionalFormatting sqref="M40">
    <cfRule type="cellIs" dxfId="174" priority="48" stopIfTrue="1" operator="equal">
      <formula>"-"</formula>
    </cfRule>
  </conditionalFormatting>
  <conditionalFormatting sqref="D45">
    <cfRule type="cellIs" dxfId="173" priority="47" stopIfTrue="1" operator="equal">
      <formula>"-"</formula>
    </cfRule>
  </conditionalFormatting>
  <conditionalFormatting sqref="G45">
    <cfRule type="cellIs" dxfId="172" priority="46" stopIfTrue="1" operator="equal">
      <formula>"-"</formula>
    </cfRule>
  </conditionalFormatting>
  <conditionalFormatting sqref="J45">
    <cfRule type="cellIs" dxfId="171" priority="45" stopIfTrue="1" operator="equal">
      <formula>"-"</formula>
    </cfRule>
  </conditionalFormatting>
  <conditionalFormatting sqref="M45">
    <cfRule type="cellIs" dxfId="170" priority="44" stopIfTrue="1" operator="equal">
      <formula>"-"</formula>
    </cfRule>
  </conditionalFormatting>
  <conditionalFormatting sqref="D46">
    <cfRule type="cellIs" dxfId="169" priority="43" stopIfTrue="1" operator="equal">
      <formula>"-"</formula>
    </cfRule>
  </conditionalFormatting>
  <conditionalFormatting sqref="G46">
    <cfRule type="cellIs" dxfId="168" priority="42" stopIfTrue="1" operator="equal">
      <formula>"-"</formula>
    </cfRule>
  </conditionalFormatting>
  <conditionalFormatting sqref="J46">
    <cfRule type="cellIs" dxfId="167" priority="41" stopIfTrue="1" operator="equal">
      <formula>"-"</formula>
    </cfRule>
  </conditionalFormatting>
  <conditionalFormatting sqref="M46">
    <cfRule type="cellIs" dxfId="166" priority="40" stopIfTrue="1" operator="equal">
      <formula>"-"</formula>
    </cfRule>
  </conditionalFormatting>
  <conditionalFormatting sqref="D48">
    <cfRule type="cellIs" dxfId="165" priority="39" stopIfTrue="1" operator="equal">
      <formula>"-"</formula>
    </cfRule>
  </conditionalFormatting>
  <conditionalFormatting sqref="G48">
    <cfRule type="cellIs" dxfId="164" priority="38" stopIfTrue="1" operator="equal">
      <formula>"-"</formula>
    </cfRule>
  </conditionalFormatting>
  <conditionalFormatting sqref="J48">
    <cfRule type="cellIs" dxfId="163" priority="37" stopIfTrue="1" operator="equal">
      <formula>"-"</formula>
    </cfRule>
  </conditionalFormatting>
  <conditionalFormatting sqref="M48">
    <cfRule type="cellIs" dxfId="162" priority="36" stopIfTrue="1" operator="equal">
      <formula>"-"</formula>
    </cfRule>
  </conditionalFormatting>
  <conditionalFormatting sqref="G19:G55">
    <cfRule type="cellIs" dxfId="161" priority="35" stopIfTrue="1" operator="equal">
      <formula>"-"</formula>
    </cfRule>
  </conditionalFormatting>
  <conditionalFormatting sqref="J19:J55">
    <cfRule type="cellIs" dxfId="160" priority="34" stopIfTrue="1" operator="equal">
      <formula>"-"</formula>
    </cfRule>
  </conditionalFormatting>
  <conditionalFormatting sqref="M19:M55">
    <cfRule type="cellIs" dxfId="159" priority="33" stopIfTrue="1" operator="equal">
      <formula>"-"</formula>
    </cfRule>
  </conditionalFormatting>
  <conditionalFormatting sqref="G19:G55">
    <cfRule type="cellIs" dxfId="158" priority="32" stopIfTrue="1" operator="equal">
      <formula>"-"</formula>
    </cfRule>
  </conditionalFormatting>
  <conditionalFormatting sqref="J19:J55">
    <cfRule type="cellIs" dxfId="157" priority="31" stopIfTrue="1" operator="equal">
      <formula>"-"</formula>
    </cfRule>
  </conditionalFormatting>
  <conditionalFormatting sqref="M19:M55">
    <cfRule type="cellIs" dxfId="156" priority="30" stopIfTrue="1" operator="equal">
      <formula>"-"</formula>
    </cfRule>
  </conditionalFormatting>
  <conditionalFormatting sqref="G19:G39 G41:G44 G47 G49:G55">
    <cfRule type="cellIs" dxfId="155" priority="29" stopIfTrue="1" operator="equal">
      <formula>"-"</formula>
    </cfRule>
  </conditionalFormatting>
  <conditionalFormatting sqref="G40">
    <cfRule type="cellIs" dxfId="154" priority="28" stopIfTrue="1" operator="equal">
      <formula>"-"</formula>
    </cfRule>
  </conditionalFormatting>
  <conditionalFormatting sqref="G45">
    <cfRule type="cellIs" dxfId="153" priority="27" stopIfTrue="1" operator="equal">
      <formula>"-"</formula>
    </cfRule>
  </conditionalFormatting>
  <conditionalFormatting sqref="G46">
    <cfRule type="cellIs" dxfId="152" priority="26" stopIfTrue="1" operator="equal">
      <formula>"-"</formula>
    </cfRule>
  </conditionalFormatting>
  <conditionalFormatting sqref="G48">
    <cfRule type="cellIs" dxfId="151" priority="25" stopIfTrue="1" operator="equal">
      <formula>"-"</formula>
    </cfRule>
  </conditionalFormatting>
  <conditionalFormatting sqref="J19:J39 J41:J44 J47 J49:J55">
    <cfRule type="cellIs" dxfId="150" priority="24" stopIfTrue="1" operator="equal">
      <formula>"-"</formula>
    </cfRule>
  </conditionalFormatting>
  <conditionalFormatting sqref="J40">
    <cfRule type="cellIs" dxfId="149" priority="23" stopIfTrue="1" operator="equal">
      <formula>"-"</formula>
    </cfRule>
  </conditionalFormatting>
  <conditionalFormatting sqref="J45">
    <cfRule type="cellIs" dxfId="148" priority="22" stopIfTrue="1" operator="equal">
      <formula>"-"</formula>
    </cfRule>
  </conditionalFormatting>
  <conditionalFormatting sqref="J46">
    <cfRule type="cellIs" dxfId="147" priority="21" stopIfTrue="1" operator="equal">
      <formula>"-"</formula>
    </cfRule>
  </conditionalFormatting>
  <conditionalFormatting sqref="J48">
    <cfRule type="cellIs" dxfId="146" priority="20" stopIfTrue="1" operator="equal">
      <formula>"-"</formula>
    </cfRule>
  </conditionalFormatting>
  <conditionalFormatting sqref="M19:M39 M41:M44 M47 M49:M55">
    <cfRule type="cellIs" dxfId="145" priority="19" stopIfTrue="1" operator="equal">
      <formula>"-"</formula>
    </cfRule>
  </conditionalFormatting>
  <conditionalFormatting sqref="M40">
    <cfRule type="cellIs" dxfId="144" priority="18" stopIfTrue="1" operator="equal">
      <formula>"-"</formula>
    </cfRule>
  </conditionalFormatting>
  <conditionalFormatting sqref="M45">
    <cfRule type="cellIs" dxfId="143" priority="17" stopIfTrue="1" operator="equal">
      <formula>"-"</formula>
    </cfRule>
  </conditionalFormatting>
  <conditionalFormatting sqref="M46">
    <cfRule type="cellIs" dxfId="142" priority="16" stopIfTrue="1" operator="equal">
      <formula>"-"</formula>
    </cfRule>
  </conditionalFormatting>
  <conditionalFormatting sqref="M48">
    <cfRule type="cellIs" dxfId="141" priority="15" stopIfTrue="1" operator="equal">
      <formula>"-"</formula>
    </cfRule>
  </conditionalFormatting>
  <conditionalFormatting sqref="U18:U55">
    <cfRule type="cellIs" dxfId="140" priority="14" stopIfTrue="1" operator="equal">
      <formula>"-"</formula>
    </cfRule>
  </conditionalFormatting>
  <conditionalFormatting sqref="U18">
    <cfRule type="cellIs" dxfId="139" priority="13" stopIfTrue="1" operator="equal">
      <formula>"-"</formula>
    </cfRule>
  </conditionalFormatting>
  <conditionalFormatting sqref="U19:U39 U41:U44 U47 U49:U55">
    <cfRule type="cellIs" dxfId="138" priority="12" stopIfTrue="1" operator="equal">
      <formula>"-"</formula>
    </cfRule>
  </conditionalFormatting>
  <conditionalFormatting sqref="U40">
    <cfRule type="cellIs" dxfId="137" priority="11" stopIfTrue="1" operator="equal">
      <formula>"-"</formula>
    </cfRule>
  </conditionalFormatting>
  <conditionalFormatting sqref="U45">
    <cfRule type="cellIs" dxfId="136" priority="10" stopIfTrue="1" operator="equal">
      <formula>"-"</formula>
    </cfRule>
  </conditionalFormatting>
  <conditionalFormatting sqref="U46">
    <cfRule type="cellIs" dxfId="135" priority="9" stopIfTrue="1" operator="equal">
      <formula>"-"</formula>
    </cfRule>
  </conditionalFormatting>
  <conditionalFormatting sqref="U48">
    <cfRule type="cellIs" dxfId="134" priority="8" stopIfTrue="1" operator="equal">
      <formula>"-"</formula>
    </cfRule>
  </conditionalFormatting>
  <conditionalFormatting sqref="U19:U55">
    <cfRule type="cellIs" dxfId="133" priority="7" stopIfTrue="1" operator="equal">
      <formula>"-"</formula>
    </cfRule>
  </conditionalFormatting>
  <conditionalFormatting sqref="U19:U55">
    <cfRule type="cellIs" dxfId="132" priority="6" stopIfTrue="1" operator="equal">
      <formula>"-"</formula>
    </cfRule>
  </conditionalFormatting>
  <conditionalFormatting sqref="U19:U39 U41:U44 U47 U49:U55">
    <cfRule type="cellIs" dxfId="131" priority="5" stopIfTrue="1" operator="equal">
      <formula>"-"</formula>
    </cfRule>
  </conditionalFormatting>
  <conditionalFormatting sqref="U40">
    <cfRule type="cellIs" dxfId="130" priority="4" stopIfTrue="1" operator="equal">
      <formula>"-"</formula>
    </cfRule>
  </conditionalFormatting>
  <conditionalFormatting sqref="U45">
    <cfRule type="cellIs" dxfId="129" priority="3" stopIfTrue="1" operator="equal">
      <formula>"-"</formula>
    </cfRule>
  </conditionalFormatting>
  <conditionalFormatting sqref="U46">
    <cfRule type="cellIs" dxfId="128" priority="2" stopIfTrue="1" operator="equal">
      <formula>"-"</formula>
    </cfRule>
  </conditionalFormatting>
  <conditionalFormatting sqref="U48">
    <cfRule type="cellIs" dxfId="127" priority="1" stopIfTrue="1" operator="equal">
      <formula>"-"</formula>
    </cfRule>
  </conditionalFormatting>
  <dataValidations count="2">
    <dataValidation type="list" allowBlank="1" showInputMessage="1" showErrorMessage="1" sqref="D9:D11 D16">
      <formula1>$C$75:$C$76</formula1>
    </dataValidation>
    <dataValidation type="list" allowBlank="1" showInputMessage="1" showErrorMessage="1" sqref="D8 M18:M55 G18:G55 D18:D55 J18:J55 D4">
      <formula1>$C$74:$C$76</formula1>
    </dataValidation>
  </dataValidations>
  <printOptions horizontalCentered="1"/>
  <pageMargins left="0.19685039370078741" right="0.19685039370078741" top="0.98425196850393704" bottom="0.39370078740157483" header="0.19685039370078741" footer="0.19685039370078741"/>
  <pageSetup paperSize="9" scale="73" fitToHeight="0" orientation="landscape" r:id="rId1"/>
  <headerFooter>
    <oddHeader>&amp;L&amp;G&amp;R&amp;G</oddHeader>
    <oddFooter>&amp;L&amp;"-,Negrita"&amp;A&amp;RPágina &amp;P de &amp;N
Fecha impresión:&amp;"-,Negrita" &amp;D</oddFooter>
  </headerFooter>
  <ignoredErrors>
    <ignoredError sqref="E18:E55 H18:H55" evalError="1" unlockedFormula="1"/>
    <ignoredError sqref="K18:K55" evalError="1"/>
  </ignoredError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2:L75"/>
  <sheetViews>
    <sheetView showGridLines="0" tabSelected="1" zoomScale="85" zoomScaleNormal="85" workbookViewId="0">
      <pane ySplit="8" topLeftCell="A9" activePane="bottomLeft" state="frozen"/>
      <selection activeCell="D17" sqref="D17:E17"/>
      <selection pane="bottomLeft" activeCell="D17" sqref="D17:E17"/>
    </sheetView>
  </sheetViews>
  <sheetFormatPr baseColWidth="10" defaultColWidth="11.5703125" defaultRowHeight="12.75" x14ac:dyDescent="0.2"/>
  <cols>
    <col min="1" max="1" width="1.85546875" style="208" customWidth="1"/>
    <col min="2" max="2" width="22" style="208" customWidth="1"/>
    <col min="3" max="3" width="60" style="208" customWidth="1"/>
    <col min="4" max="4" width="12.5703125" style="208" customWidth="1"/>
    <col min="5" max="5" width="11.85546875" style="208" customWidth="1"/>
    <col min="6" max="6" width="8.7109375" style="208" customWidth="1"/>
    <col min="7" max="7" width="10.28515625" style="208" bestFit="1" customWidth="1"/>
    <col min="8" max="8" width="44.140625" style="208" customWidth="1"/>
    <col min="9" max="11" width="11.42578125" style="208" customWidth="1"/>
    <col min="12" max="12" width="12.85546875" style="208" bestFit="1" customWidth="1"/>
    <col min="13" max="16384" width="11.5703125" style="208"/>
  </cols>
  <sheetData>
    <row r="2" spans="1:12" ht="18.75" x14ac:dyDescent="0.2">
      <c r="B2" s="6" t="s">
        <v>134</v>
      </c>
      <c r="C2" s="244"/>
      <c r="D2" s="244"/>
      <c r="G2" s="245"/>
      <c r="I2" s="244"/>
      <c r="J2" s="246"/>
      <c r="K2" s="245"/>
      <c r="L2" s="245"/>
    </row>
    <row r="3" spans="1:12" s="213" customFormat="1" ht="8.25" x14ac:dyDescent="0.15">
      <c r="B3" s="214"/>
      <c r="C3" s="262"/>
      <c r="D3" s="262"/>
      <c r="G3" s="263"/>
      <c r="I3" s="262"/>
      <c r="J3" s="264"/>
      <c r="K3" s="263"/>
      <c r="L3" s="263"/>
    </row>
    <row r="4" spans="1:12" ht="18.75" x14ac:dyDescent="0.3">
      <c r="A4" s="265"/>
      <c r="B4" s="181" t="s">
        <v>97</v>
      </c>
      <c r="C4" s="177"/>
      <c r="D4" s="244"/>
      <c r="G4" s="245"/>
      <c r="I4" s="244"/>
      <c r="J4" s="246"/>
      <c r="K4" s="245"/>
      <c r="L4" s="245"/>
    </row>
    <row r="5" spans="1:12" ht="18.75" x14ac:dyDescent="0.3">
      <c r="A5" s="265"/>
      <c r="B5" s="181" t="s">
        <v>295</v>
      </c>
      <c r="C5" s="177"/>
      <c r="D5" s="244"/>
      <c r="G5" s="245"/>
      <c r="I5" s="244"/>
      <c r="J5" s="246"/>
      <c r="K5" s="245"/>
      <c r="L5" s="245"/>
    </row>
    <row r="6" spans="1:12" ht="18.75" x14ac:dyDescent="0.3">
      <c r="A6" s="265"/>
      <c r="B6" s="181" t="s">
        <v>294</v>
      </c>
      <c r="C6" s="177"/>
      <c r="D6" s="244"/>
      <c r="G6" s="245"/>
      <c r="I6" s="244"/>
      <c r="J6" s="246"/>
      <c r="K6" s="245"/>
      <c r="L6" s="245"/>
    </row>
    <row r="7" spans="1:12" s="213" customFormat="1" ht="8.25" x14ac:dyDescent="0.15">
      <c r="B7" s="275"/>
      <c r="C7" s="214"/>
      <c r="D7" s="275"/>
      <c r="E7" s="214"/>
      <c r="F7" s="214"/>
      <c r="G7" s="276"/>
      <c r="H7" s="214"/>
      <c r="I7" s="275"/>
      <c r="J7" s="277"/>
      <c r="K7" s="276"/>
      <c r="L7" s="276"/>
    </row>
    <row r="8" spans="1:12" s="215" customFormat="1" ht="38.25" x14ac:dyDescent="0.2">
      <c r="B8" s="278" t="s">
        <v>0</v>
      </c>
      <c r="C8" s="278" t="s">
        <v>1</v>
      </c>
      <c r="D8" s="278" t="s">
        <v>337</v>
      </c>
      <c r="E8" s="278" t="s">
        <v>338</v>
      </c>
      <c r="F8" s="278" t="s">
        <v>290</v>
      </c>
      <c r="G8" s="279" t="s">
        <v>14</v>
      </c>
      <c r="H8" s="278" t="s">
        <v>2</v>
      </c>
      <c r="I8" s="278" t="s">
        <v>15</v>
      </c>
      <c r="J8" s="280" t="s">
        <v>34</v>
      </c>
      <c r="K8" s="279" t="s">
        <v>131</v>
      </c>
      <c r="L8" s="279" t="s">
        <v>218</v>
      </c>
    </row>
    <row r="9" spans="1:12" ht="140.25" x14ac:dyDescent="0.2">
      <c r="B9" s="223" t="s">
        <v>44</v>
      </c>
      <c r="C9" s="224" t="s">
        <v>332</v>
      </c>
      <c r="D9" s="281">
        <v>4</v>
      </c>
      <c r="E9" s="282" t="str">
        <f>+'Contratación Prob.'!T18</f>
        <v>pendiente</v>
      </c>
      <c r="F9" s="283">
        <v>3</v>
      </c>
      <c r="G9" s="284" t="str">
        <f>IF('Contratación Prob.'!D4="No","No aplica",+IF(COUNTIF(E9:E15,"pendiente")&gt;0,"pendiente",AVERAGE($D$9*$E$9*$F$9,$D$9*$E$10*$F$10,$D$9*$E$11*$F$11,$D$9*$E$12*$F$12,$D$9*$E$13*$F$13,$D$9*$E$14*$F$14,$D$9*$E$15*$F$15)))</f>
        <v>pendiente</v>
      </c>
      <c r="H9" s="179" t="s">
        <v>144</v>
      </c>
      <c r="I9" s="285"/>
      <c r="J9" s="282" t="str">
        <f>IF(I9="sí",E9/2,E9)</f>
        <v>pendiente</v>
      </c>
      <c r="K9" s="284" t="str">
        <f>IF('Contratación Prob.'!D4="No","No aplica",IF(G9="pendiente","pendiente",AVERAGE(D9*J9*F9,D9*J10*F10,D9*J11*F11,D9*J12*F12,D9*J13*F13,D9*J14*F14,D9*J15*F15)))</f>
        <v>pendiente</v>
      </c>
      <c r="L9" s="286"/>
    </row>
    <row r="10" spans="1:12" ht="140.25" x14ac:dyDescent="0.2">
      <c r="B10" s="223"/>
      <c r="C10" s="171" t="s">
        <v>297</v>
      </c>
      <c r="D10" s="281"/>
      <c r="E10" s="282" t="str">
        <f>+'Contratación Prob.'!T19</f>
        <v>pendiente</v>
      </c>
      <c r="F10" s="283">
        <v>2</v>
      </c>
      <c r="G10" s="284"/>
      <c r="H10" s="179" t="s">
        <v>145</v>
      </c>
      <c r="I10" s="285"/>
      <c r="J10" s="282" t="str">
        <f t="shared" ref="J10:J46" si="0">IF(I10="sí",E10/2,E10)</f>
        <v>pendiente</v>
      </c>
      <c r="K10" s="284"/>
      <c r="L10" s="286"/>
    </row>
    <row r="11" spans="1:12" ht="140.25" x14ac:dyDescent="0.2">
      <c r="B11" s="223"/>
      <c r="C11" s="171" t="s">
        <v>298</v>
      </c>
      <c r="D11" s="281"/>
      <c r="E11" s="282" t="str">
        <f>+'Contratación Prob.'!T20</f>
        <v>pendiente</v>
      </c>
      <c r="F11" s="283">
        <v>2</v>
      </c>
      <c r="G11" s="284"/>
      <c r="H11" s="179" t="s">
        <v>146</v>
      </c>
      <c r="I11" s="285"/>
      <c r="J11" s="282" t="str">
        <f t="shared" si="0"/>
        <v>pendiente</v>
      </c>
      <c r="K11" s="284"/>
      <c r="L11" s="286"/>
    </row>
    <row r="12" spans="1:12" ht="191.25" x14ac:dyDescent="0.2">
      <c r="B12" s="223"/>
      <c r="C12" s="229" t="s">
        <v>333</v>
      </c>
      <c r="D12" s="281"/>
      <c r="E12" s="282" t="str">
        <f>+'Contratación Prob.'!T21</f>
        <v>pendiente</v>
      </c>
      <c r="F12" s="283">
        <v>3</v>
      </c>
      <c r="G12" s="284"/>
      <c r="H12" s="179" t="s">
        <v>147</v>
      </c>
      <c r="I12" s="285"/>
      <c r="J12" s="282" t="str">
        <f t="shared" si="0"/>
        <v>pendiente</v>
      </c>
      <c r="K12" s="284"/>
      <c r="L12" s="286"/>
    </row>
    <row r="13" spans="1:12" ht="102" x14ac:dyDescent="0.2">
      <c r="B13" s="223"/>
      <c r="C13" s="171" t="s">
        <v>299</v>
      </c>
      <c r="D13" s="281"/>
      <c r="E13" s="282" t="str">
        <f>+'Contratación Prob.'!T22</f>
        <v>pendiente</v>
      </c>
      <c r="F13" s="283">
        <v>2</v>
      </c>
      <c r="G13" s="284"/>
      <c r="H13" s="179" t="s">
        <v>148</v>
      </c>
      <c r="I13" s="285"/>
      <c r="J13" s="282" t="str">
        <f t="shared" si="0"/>
        <v>pendiente</v>
      </c>
      <c r="K13" s="284"/>
      <c r="L13" s="286"/>
    </row>
    <row r="14" spans="1:12" ht="204" x14ac:dyDescent="0.2">
      <c r="B14" s="223"/>
      <c r="C14" s="230" t="s">
        <v>300</v>
      </c>
      <c r="D14" s="281"/>
      <c r="E14" s="282" t="str">
        <f>+'Contratación Prob.'!T23</f>
        <v>pendiente</v>
      </c>
      <c r="F14" s="283">
        <v>2</v>
      </c>
      <c r="G14" s="284"/>
      <c r="H14" s="287" t="s">
        <v>76</v>
      </c>
      <c r="I14" s="285"/>
      <c r="J14" s="282" t="str">
        <f t="shared" si="0"/>
        <v>pendiente</v>
      </c>
      <c r="K14" s="284"/>
      <c r="L14" s="286"/>
    </row>
    <row r="15" spans="1:12" ht="76.5" x14ac:dyDescent="0.2">
      <c r="B15" s="223"/>
      <c r="C15" s="230" t="s">
        <v>301</v>
      </c>
      <c r="D15" s="281"/>
      <c r="E15" s="282" t="str">
        <f>+'Contratación Prob.'!T24</f>
        <v>pendiente</v>
      </c>
      <c r="F15" s="283">
        <v>2</v>
      </c>
      <c r="G15" s="284"/>
      <c r="H15" s="179" t="s">
        <v>118</v>
      </c>
      <c r="I15" s="285"/>
      <c r="J15" s="282" t="str">
        <f t="shared" si="0"/>
        <v>pendiente</v>
      </c>
      <c r="K15" s="284"/>
      <c r="L15" s="286"/>
    </row>
    <row r="16" spans="1:12" ht="165.75" x14ac:dyDescent="0.2">
      <c r="B16" s="223" t="s">
        <v>41</v>
      </c>
      <c r="C16" s="231" t="s">
        <v>302</v>
      </c>
      <c r="D16" s="281">
        <v>4</v>
      </c>
      <c r="E16" s="282" t="str">
        <f>+'Contratación Prob.'!T25</f>
        <v>pendiente</v>
      </c>
      <c r="F16" s="283">
        <v>3</v>
      </c>
      <c r="G16" s="284" t="str">
        <f>IF('Contratación Prob.'!D4="No","No aplica",+IF(COUNTIF(E16:E19,"pendiente")&gt;0,"pendiente",AVERAGE($D$16*$E$16*$F$16,$D$16*$E17*$F17,$D$16*$E$18*$F$18,$D$9*$E$19*$F$19)))</f>
        <v>pendiente</v>
      </c>
      <c r="H16" s="179" t="s">
        <v>119</v>
      </c>
      <c r="I16" s="285"/>
      <c r="J16" s="282" t="str">
        <f t="shared" si="0"/>
        <v>pendiente</v>
      </c>
      <c r="K16" s="284" t="str">
        <f>IF('Contratación Prob.'!D4="No","No aplica",IF(G16="pendiente","pendiente",AVERAGE(D16*J16*F16,D16*J17*F17,D16*J18*F18,D16*J19*F19)))</f>
        <v>pendiente</v>
      </c>
      <c r="L16" s="286"/>
    </row>
    <row r="17" spans="2:12" ht="114.75" x14ac:dyDescent="0.2">
      <c r="B17" s="223"/>
      <c r="C17" s="171" t="s">
        <v>303</v>
      </c>
      <c r="D17" s="281"/>
      <c r="E17" s="282" t="str">
        <f>+'Contratación Prob.'!T26</f>
        <v>pendiente</v>
      </c>
      <c r="F17" s="283">
        <v>2</v>
      </c>
      <c r="G17" s="284"/>
      <c r="H17" s="179" t="s">
        <v>149</v>
      </c>
      <c r="I17" s="285"/>
      <c r="J17" s="282" t="str">
        <f t="shared" si="0"/>
        <v>pendiente</v>
      </c>
      <c r="K17" s="284"/>
      <c r="L17" s="286"/>
    </row>
    <row r="18" spans="2:12" ht="102" x14ac:dyDescent="0.2">
      <c r="B18" s="223"/>
      <c r="C18" s="171" t="s">
        <v>304</v>
      </c>
      <c r="D18" s="281"/>
      <c r="E18" s="282" t="str">
        <f>+'Contratación Prob.'!T27</f>
        <v>pendiente</v>
      </c>
      <c r="F18" s="283">
        <v>2</v>
      </c>
      <c r="G18" s="284"/>
      <c r="H18" s="179" t="s">
        <v>150</v>
      </c>
      <c r="I18" s="285"/>
      <c r="J18" s="282" t="str">
        <f t="shared" si="0"/>
        <v>pendiente</v>
      </c>
      <c r="K18" s="284"/>
      <c r="L18" s="286"/>
    </row>
    <row r="19" spans="2:12" ht="127.5" x14ac:dyDescent="0.2">
      <c r="B19" s="223"/>
      <c r="C19" s="171" t="s">
        <v>305</v>
      </c>
      <c r="D19" s="281"/>
      <c r="E19" s="282" t="str">
        <f>+'Contratación Prob.'!T28</f>
        <v>pendiente</v>
      </c>
      <c r="F19" s="283">
        <v>2</v>
      </c>
      <c r="G19" s="284"/>
      <c r="H19" s="179" t="s">
        <v>151</v>
      </c>
      <c r="I19" s="285"/>
      <c r="J19" s="282" t="str">
        <f t="shared" si="0"/>
        <v>pendiente</v>
      </c>
      <c r="K19" s="284"/>
      <c r="L19" s="286"/>
    </row>
    <row r="20" spans="2:12" ht="114.75" x14ac:dyDescent="0.2">
      <c r="B20" s="223" t="s">
        <v>48</v>
      </c>
      <c r="C20" s="171" t="s">
        <v>306</v>
      </c>
      <c r="D20" s="281">
        <v>4</v>
      </c>
      <c r="E20" s="282" t="str">
        <f>+'Contratación Prob.'!T29</f>
        <v>pendiente</v>
      </c>
      <c r="F20" s="283">
        <v>1</v>
      </c>
      <c r="G20" s="284" t="str">
        <f>IF('Contratación Prob.'!D4="No","No aplica",+IF(COUNTIF(E20:E29,"pendiente")&gt;0,"pendiente",AVERAGE($D$20*$E$20*$F$20,$D$20*$E$21*$F$21,$D$20*$E$22*$F$22,$D$20*$E$23*$F$23,$D$20*$E$24*$F$24,$D$20*$E$25*$F$25,$D$20*$E$26*$F$26,$D$20*$E$27*$F$27,$D$20*$E$28*$F$28,$D$20*$E$29*$F$29)))</f>
        <v>pendiente</v>
      </c>
      <c r="H20" s="287" t="s">
        <v>152</v>
      </c>
      <c r="I20" s="285"/>
      <c r="J20" s="282" t="str">
        <f t="shared" si="0"/>
        <v>pendiente</v>
      </c>
      <c r="K20" s="284" t="str">
        <f>IF('Contratación Prob.'!D4="No","No aplica",IF(G20="pendiente","pendiente",AVERAGE(D20*J20*F20,D20*J21*F21,D20*J22*F22,D20*J23*F23,D20*J24*F24,D20*J25*F25,D20*J26*F26,D20*J27*F27,D20*J28*F28,D20*J29*F29)))</f>
        <v>pendiente</v>
      </c>
      <c r="L20" s="286"/>
    </row>
    <row r="21" spans="2:12" ht="114.75" x14ac:dyDescent="0.2">
      <c r="B21" s="223"/>
      <c r="C21" s="171" t="s">
        <v>307</v>
      </c>
      <c r="D21" s="281"/>
      <c r="E21" s="282" t="str">
        <f>+'Contratación Prob.'!T30</f>
        <v>pendiente</v>
      </c>
      <c r="F21" s="283">
        <v>1</v>
      </c>
      <c r="G21" s="284"/>
      <c r="H21" s="287" t="s">
        <v>153</v>
      </c>
      <c r="I21" s="285"/>
      <c r="J21" s="282" t="str">
        <f t="shared" si="0"/>
        <v>pendiente</v>
      </c>
      <c r="K21" s="284"/>
      <c r="L21" s="286"/>
    </row>
    <row r="22" spans="2:12" ht="76.5" x14ac:dyDescent="0.2">
      <c r="B22" s="223"/>
      <c r="C22" s="171" t="s">
        <v>308</v>
      </c>
      <c r="D22" s="281"/>
      <c r="E22" s="282" t="str">
        <f>+'Contratación Prob.'!T31</f>
        <v>pendiente</v>
      </c>
      <c r="F22" s="283">
        <v>1</v>
      </c>
      <c r="G22" s="284"/>
      <c r="H22" s="287" t="s">
        <v>339</v>
      </c>
      <c r="I22" s="285"/>
      <c r="J22" s="282" t="str">
        <f t="shared" si="0"/>
        <v>pendiente</v>
      </c>
      <c r="K22" s="284"/>
      <c r="L22" s="286"/>
    </row>
    <row r="23" spans="2:12" ht="153" x14ac:dyDescent="0.2">
      <c r="B23" s="223"/>
      <c r="C23" s="167" t="s">
        <v>309</v>
      </c>
      <c r="D23" s="281"/>
      <c r="E23" s="282" t="str">
        <f>+'Contratación Prob.'!T32</f>
        <v>pendiente</v>
      </c>
      <c r="F23" s="283">
        <v>1</v>
      </c>
      <c r="G23" s="284"/>
      <c r="H23" s="179" t="s">
        <v>154</v>
      </c>
      <c r="I23" s="285"/>
      <c r="J23" s="282" t="str">
        <f t="shared" si="0"/>
        <v>pendiente</v>
      </c>
      <c r="K23" s="284"/>
      <c r="L23" s="286"/>
    </row>
    <row r="24" spans="2:12" ht="165.75" x14ac:dyDescent="0.2">
      <c r="B24" s="223"/>
      <c r="C24" s="167" t="s">
        <v>310</v>
      </c>
      <c r="D24" s="281"/>
      <c r="E24" s="282" t="str">
        <f>+'Contratación Prob.'!T33</f>
        <v>pendiente</v>
      </c>
      <c r="F24" s="283">
        <v>1</v>
      </c>
      <c r="G24" s="284"/>
      <c r="H24" s="179" t="s">
        <v>77</v>
      </c>
      <c r="I24" s="285"/>
      <c r="J24" s="282" t="str">
        <f t="shared" si="0"/>
        <v>pendiente</v>
      </c>
      <c r="K24" s="284"/>
      <c r="L24" s="286"/>
    </row>
    <row r="25" spans="2:12" ht="102" x14ac:dyDescent="0.2">
      <c r="B25" s="223"/>
      <c r="C25" s="167" t="s">
        <v>311</v>
      </c>
      <c r="D25" s="281"/>
      <c r="E25" s="282" t="str">
        <f>+'Contratación Prob.'!T34</f>
        <v>pendiente</v>
      </c>
      <c r="F25" s="283">
        <v>1</v>
      </c>
      <c r="G25" s="284"/>
      <c r="H25" s="179" t="s">
        <v>78</v>
      </c>
      <c r="I25" s="285"/>
      <c r="J25" s="282" t="str">
        <f t="shared" si="0"/>
        <v>pendiente</v>
      </c>
      <c r="K25" s="284"/>
      <c r="L25" s="286"/>
    </row>
    <row r="26" spans="2:12" ht="102" x14ac:dyDescent="0.2">
      <c r="B26" s="223"/>
      <c r="C26" s="167" t="s">
        <v>312</v>
      </c>
      <c r="D26" s="281"/>
      <c r="E26" s="282" t="str">
        <f>+'Contratación Prob.'!T35</f>
        <v>pendiente</v>
      </c>
      <c r="F26" s="283">
        <v>1</v>
      </c>
      <c r="G26" s="284"/>
      <c r="H26" s="179" t="s">
        <v>78</v>
      </c>
      <c r="I26" s="285"/>
      <c r="J26" s="282" t="str">
        <f t="shared" si="0"/>
        <v>pendiente</v>
      </c>
      <c r="K26" s="284"/>
      <c r="L26" s="286"/>
    </row>
    <row r="27" spans="2:12" ht="102" x14ac:dyDescent="0.2">
      <c r="B27" s="223"/>
      <c r="C27" s="167" t="s">
        <v>313</v>
      </c>
      <c r="D27" s="281"/>
      <c r="E27" s="282" t="str">
        <f>+'Contratación Prob.'!T36</f>
        <v>pendiente</v>
      </c>
      <c r="F27" s="283">
        <v>1</v>
      </c>
      <c r="G27" s="284"/>
      <c r="H27" s="179" t="s">
        <v>78</v>
      </c>
      <c r="I27" s="285"/>
      <c r="J27" s="282" t="str">
        <f t="shared" si="0"/>
        <v>pendiente</v>
      </c>
      <c r="K27" s="284"/>
      <c r="L27" s="286"/>
    </row>
    <row r="28" spans="2:12" ht="102" x14ac:dyDescent="0.2">
      <c r="B28" s="223"/>
      <c r="C28" s="167" t="s">
        <v>314</v>
      </c>
      <c r="D28" s="281"/>
      <c r="E28" s="282" t="str">
        <f>+'Contratación Prob.'!T37</f>
        <v>pendiente</v>
      </c>
      <c r="F28" s="283">
        <v>1</v>
      </c>
      <c r="G28" s="284"/>
      <c r="H28" s="179" t="s">
        <v>155</v>
      </c>
      <c r="I28" s="285"/>
      <c r="J28" s="282" t="str">
        <f t="shared" si="0"/>
        <v>pendiente</v>
      </c>
      <c r="K28" s="284"/>
      <c r="L28" s="286"/>
    </row>
    <row r="29" spans="2:12" ht="153" x14ac:dyDescent="0.2">
      <c r="B29" s="223"/>
      <c r="C29" s="171" t="s">
        <v>315</v>
      </c>
      <c r="D29" s="281"/>
      <c r="E29" s="282" t="str">
        <f>+'Contratación Prob.'!T38</f>
        <v>pendiente</v>
      </c>
      <c r="F29" s="283">
        <v>1</v>
      </c>
      <c r="G29" s="284"/>
      <c r="H29" s="287" t="s">
        <v>156</v>
      </c>
      <c r="I29" s="285"/>
      <c r="J29" s="282" t="str">
        <f t="shared" si="0"/>
        <v>pendiente</v>
      </c>
      <c r="K29" s="284"/>
      <c r="L29" s="286"/>
    </row>
    <row r="30" spans="2:12" ht="114.75" x14ac:dyDescent="0.2">
      <c r="B30" s="223" t="s">
        <v>42</v>
      </c>
      <c r="C30" s="232" t="s">
        <v>316</v>
      </c>
      <c r="D30" s="281">
        <v>4</v>
      </c>
      <c r="E30" s="282" t="str">
        <f>+'Contratación Prob.'!T39</f>
        <v>pendiente</v>
      </c>
      <c r="F30" s="283">
        <v>1</v>
      </c>
      <c r="G30" s="284" t="str">
        <f>IF('Contratación Prob.'!D4="No","No aplica",+IF(COUNTIF(E30:E35,"pendiente")&gt;0,"pendiente",AVERAGE($D$30*$E$30*$F$30,$D$30*$E$31*$F$31,$D$30*$E$32*$F$32,$D$30*$E$33*$F$33,$D$30*$E$34*$F$34,$D$30*$E$35*$F$35)))</f>
        <v>pendiente</v>
      </c>
      <c r="H30" s="179" t="s">
        <v>120</v>
      </c>
      <c r="I30" s="285"/>
      <c r="J30" s="282" t="str">
        <f t="shared" si="0"/>
        <v>pendiente</v>
      </c>
      <c r="K30" s="284" t="str">
        <f>IF('Contratación Prob.'!D4="No","No aplica",IF(G30="pendiente","pendiente",AVERAGE(D30*J30*F30,D30*J31*F31,D30*J32*F32,D30*J33*F33,D30*J34*F34,D30*J35*F35)))</f>
        <v>pendiente</v>
      </c>
      <c r="L30" s="286"/>
    </row>
    <row r="31" spans="2:12" ht="165.75" x14ac:dyDescent="0.2">
      <c r="B31" s="223"/>
      <c r="C31" s="224" t="s">
        <v>317</v>
      </c>
      <c r="D31" s="281"/>
      <c r="E31" s="282" t="str">
        <f>+'Contratación Prob.'!T40</f>
        <v>pendiente</v>
      </c>
      <c r="F31" s="283">
        <v>3</v>
      </c>
      <c r="G31" s="284"/>
      <c r="H31" s="179" t="s">
        <v>121</v>
      </c>
      <c r="I31" s="285"/>
      <c r="J31" s="282" t="str">
        <f t="shared" si="0"/>
        <v>pendiente</v>
      </c>
      <c r="K31" s="284"/>
      <c r="L31" s="286"/>
    </row>
    <row r="32" spans="2:12" ht="127.5" x14ac:dyDescent="0.2">
      <c r="B32" s="223"/>
      <c r="C32" s="171" t="s">
        <v>318</v>
      </c>
      <c r="D32" s="281"/>
      <c r="E32" s="282" t="str">
        <f>+'Contratación Prob.'!T41</f>
        <v>pendiente</v>
      </c>
      <c r="F32" s="283">
        <v>1</v>
      </c>
      <c r="G32" s="284"/>
      <c r="H32" s="179" t="s">
        <v>122</v>
      </c>
      <c r="I32" s="285"/>
      <c r="J32" s="282" t="str">
        <f t="shared" si="0"/>
        <v>pendiente</v>
      </c>
      <c r="K32" s="284"/>
      <c r="L32" s="286"/>
    </row>
    <row r="33" spans="2:12" ht="178.5" x14ac:dyDescent="0.2">
      <c r="B33" s="223"/>
      <c r="C33" s="171" t="s">
        <v>319</v>
      </c>
      <c r="D33" s="281"/>
      <c r="E33" s="282" t="str">
        <f>+'Contratación Prob.'!T42</f>
        <v>pendiente</v>
      </c>
      <c r="F33" s="283">
        <v>1</v>
      </c>
      <c r="G33" s="284"/>
      <c r="H33" s="179" t="s">
        <v>157</v>
      </c>
      <c r="I33" s="285"/>
      <c r="J33" s="282" t="str">
        <f t="shared" si="0"/>
        <v>pendiente</v>
      </c>
      <c r="K33" s="284"/>
      <c r="L33" s="286"/>
    </row>
    <row r="34" spans="2:12" ht="114.75" x14ac:dyDescent="0.2">
      <c r="B34" s="223"/>
      <c r="C34" s="171" t="s">
        <v>320</v>
      </c>
      <c r="D34" s="281"/>
      <c r="E34" s="282" t="str">
        <f>+'Contratación Prob.'!T43</f>
        <v>pendiente</v>
      </c>
      <c r="F34" s="283">
        <v>1</v>
      </c>
      <c r="G34" s="284"/>
      <c r="H34" s="179" t="s">
        <v>124</v>
      </c>
      <c r="I34" s="285"/>
      <c r="J34" s="282" t="str">
        <f t="shared" si="0"/>
        <v>pendiente</v>
      </c>
      <c r="K34" s="284"/>
      <c r="L34" s="286"/>
    </row>
    <row r="35" spans="2:12" ht="127.5" x14ac:dyDescent="0.2">
      <c r="B35" s="223"/>
      <c r="C35" s="171" t="s">
        <v>321</v>
      </c>
      <c r="D35" s="281"/>
      <c r="E35" s="282" t="str">
        <f>+'Contratación Prob.'!T44</f>
        <v>pendiente</v>
      </c>
      <c r="F35" s="283">
        <v>1</v>
      </c>
      <c r="G35" s="284"/>
      <c r="H35" s="179" t="s">
        <v>123</v>
      </c>
      <c r="I35" s="285"/>
      <c r="J35" s="282" t="str">
        <f t="shared" si="0"/>
        <v>pendiente</v>
      </c>
      <c r="K35" s="284"/>
      <c r="L35" s="286"/>
    </row>
    <row r="36" spans="2:12" ht="165.75" x14ac:dyDescent="0.2">
      <c r="B36" s="223" t="s">
        <v>43</v>
      </c>
      <c r="C36" s="224" t="s">
        <v>336</v>
      </c>
      <c r="D36" s="281">
        <v>4</v>
      </c>
      <c r="E36" s="282" t="str">
        <f>+'Contratación Prob.'!T45</f>
        <v>pendiente</v>
      </c>
      <c r="F36" s="283">
        <v>3</v>
      </c>
      <c r="G36" s="284" t="str">
        <f>IF('Contratación Prob.'!D4="No","No aplica",+IF(COUNTIF(E36:E39,"pendiente")&gt;0,"pendiente",AVERAGE($D$36*$E$36*$F$36,$D$36*$E$37*$F$37,$D$36*$E$38*$F$38,$D$36*$E$39*$F$39)))</f>
        <v>pendiente</v>
      </c>
      <c r="H36" s="287" t="s">
        <v>158</v>
      </c>
      <c r="I36" s="285"/>
      <c r="J36" s="282" t="str">
        <f t="shared" si="0"/>
        <v>pendiente</v>
      </c>
      <c r="K36" s="284" t="str">
        <f>IF('Contratación Prob.'!D4="No","No aplica",IF(G36="pendiente","pendiente",AVERAGE(D36*J36*F36,D36*J37*F37,D36*J38*F38,D36*J39*F39)))</f>
        <v>pendiente</v>
      </c>
      <c r="L36" s="286"/>
    </row>
    <row r="37" spans="2:12" ht="76.5" x14ac:dyDescent="0.2">
      <c r="B37" s="223"/>
      <c r="C37" s="224" t="s">
        <v>322</v>
      </c>
      <c r="D37" s="281"/>
      <c r="E37" s="282" t="str">
        <f>+'Contratación Prob.'!T46</f>
        <v>pendiente</v>
      </c>
      <c r="F37" s="283">
        <v>3</v>
      </c>
      <c r="G37" s="284"/>
      <c r="H37" s="287" t="s">
        <v>159</v>
      </c>
      <c r="I37" s="285"/>
      <c r="J37" s="282" t="str">
        <f t="shared" si="0"/>
        <v>pendiente</v>
      </c>
      <c r="K37" s="284"/>
      <c r="L37" s="286"/>
    </row>
    <row r="38" spans="2:12" ht="102" x14ac:dyDescent="0.2">
      <c r="B38" s="223"/>
      <c r="C38" s="232" t="s">
        <v>323</v>
      </c>
      <c r="D38" s="281"/>
      <c r="E38" s="282" t="str">
        <f>+'Contratación Prob.'!T47</f>
        <v>pendiente</v>
      </c>
      <c r="F38" s="283">
        <v>1</v>
      </c>
      <c r="G38" s="284"/>
      <c r="H38" s="287" t="s">
        <v>160</v>
      </c>
      <c r="I38" s="285"/>
      <c r="J38" s="282" t="str">
        <f t="shared" si="0"/>
        <v>pendiente</v>
      </c>
      <c r="K38" s="284"/>
      <c r="L38" s="286"/>
    </row>
    <row r="39" spans="2:12" ht="76.5" x14ac:dyDescent="0.2">
      <c r="B39" s="223"/>
      <c r="C39" s="224" t="s">
        <v>324</v>
      </c>
      <c r="D39" s="281"/>
      <c r="E39" s="282" t="str">
        <f>+'Contratación Prob.'!T48</f>
        <v>pendiente</v>
      </c>
      <c r="F39" s="283">
        <v>3</v>
      </c>
      <c r="G39" s="284"/>
      <c r="H39" s="287" t="s">
        <v>161</v>
      </c>
      <c r="I39" s="285"/>
      <c r="J39" s="282" t="str">
        <f t="shared" si="0"/>
        <v>pendiente</v>
      </c>
      <c r="K39" s="284"/>
      <c r="L39" s="286"/>
    </row>
    <row r="40" spans="2:12" ht="255" x14ac:dyDescent="0.2">
      <c r="B40" s="233" t="s">
        <v>45</v>
      </c>
      <c r="C40" s="234" t="s">
        <v>325</v>
      </c>
      <c r="D40" s="281">
        <v>4</v>
      </c>
      <c r="E40" s="282" t="str">
        <f>+'Contratación Prob.'!T49</f>
        <v>pendiente</v>
      </c>
      <c r="F40" s="283">
        <v>1</v>
      </c>
      <c r="G40" s="284" t="str">
        <f>IF('Contratación Prob.'!D4="No","No aplica",+IF(COUNTIF(E40:E42,"pendiente")&gt;0,"pendiente",AVERAGE($D$40*$E$40*$F$40,$D$40*$E$41*$F$41,$D$40*$E$42*$F$42)))</f>
        <v>pendiente</v>
      </c>
      <c r="H40" s="287" t="s">
        <v>162</v>
      </c>
      <c r="I40" s="285"/>
      <c r="J40" s="282" t="str">
        <f t="shared" si="0"/>
        <v>pendiente</v>
      </c>
      <c r="K40" s="284" t="str">
        <f>IF('Contratación Prob.'!D4="No","No aplica",IF(G40="pendiente","pendiente",AVERAGE(D40*J40*F40,D40*J41*F41,D40*J42*F42)))</f>
        <v>pendiente</v>
      </c>
      <c r="L40" s="286"/>
    </row>
    <row r="41" spans="2:12" ht="165.75" x14ac:dyDescent="0.2">
      <c r="B41" s="233"/>
      <c r="C41" s="232" t="s">
        <v>326</v>
      </c>
      <c r="D41" s="281"/>
      <c r="E41" s="282" t="str">
        <f>+'Contratación Prob.'!T50</f>
        <v>pendiente</v>
      </c>
      <c r="F41" s="283">
        <v>1</v>
      </c>
      <c r="G41" s="284"/>
      <c r="H41" s="287" t="s">
        <v>88</v>
      </c>
      <c r="I41" s="285"/>
      <c r="J41" s="282" t="str">
        <f t="shared" si="0"/>
        <v>pendiente</v>
      </c>
      <c r="K41" s="284"/>
      <c r="L41" s="286"/>
    </row>
    <row r="42" spans="2:12" ht="102" x14ac:dyDescent="0.2">
      <c r="B42" s="233"/>
      <c r="C42" s="230" t="s">
        <v>327</v>
      </c>
      <c r="D42" s="281"/>
      <c r="E42" s="282" t="str">
        <f>+'Contratación Prob.'!T51</f>
        <v>pendiente</v>
      </c>
      <c r="F42" s="283">
        <v>1</v>
      </c>
      <c r="G42" s="284"/>
      <c r="H42" s="287" t="s">
        <v>163</v>
      </c>
      <c r="I42" s="285"/>
      <c r="J42" s="282" t="str">
        <f t="shared" si="0"/>
        <v>pendiente</v>
      </c>
      <c r="K42" s="284"/>
      <c r="L42" s="286"/>
    </row>
    <row r="43" spans="2:12" ht="89.25" x14ac:dyDescent="0.2">
      <c r="B43" s="223" t="s">
        <v>47</v>
      </c>
      <c r="C43" s="230" t="s">
        <v>328</v>
      </c>
      <c r="D43" s="281">
        <v>4</v>
      </c>
      <c r="E43" s="282" t="str">
        <f>+'Contratación Prob.'!T52</f>
        <v>pendiente</v>
      </c>
      <c r="F43" s="283">
        <v>1</v>
      </c>
      <c r="G43" s="284" t="str">
        <f>IF('Contratación Prob.'!D4="No","No aplica",+IF(COUNTIF(E43:E44,"pendiente")&gt;0,"pendiente",AVERAGE($D$43*$E$43*$F$43,$D$43*$E$44*$F$44)))</f>
        <v>pendiente</v>
      </c>
      <c r="H43" s="288" t="s">
        <v>86</v>
      </c>
      <c r="I43" s="285"/>
      <c r="J43" s="282" t="str">
        <f t="shared" si="0"/>
        <v>pendiente</v>
      </c>
      <c r="K43" s="284" t="str">
        <f>IF('Contratación Prob.'!D4="No","No aplica",IF(G43="pendiente","pendiente",AVERAGE(D43*J43*F43,D43*J44*F44)))</f>
        <v>pendiente</v>
      </c>
      <c r="L43" s="286"/>
    </row>
    <row r="44" spans="2:12" ht="153" x14ac:dyDescent="0.2">
      <c r="B44" s="223"/>
      <c r="C44" s="171" t="s">
        <v>329</v>
      </c>
      <c r="D44" s="281"/>
      <c r="E44" s="282" t="str">
        <f>+'Contratación Prob.'!T53</f>
        <v>pendiente</v>
      </c>
      <c r="F44" s="283">
        <v>1</v>
      </c>
      <c r="G44" s="284"/>
      <c r="H44" s="287" t="s">
        <v>49</v>
      </c>
      <c r="I44" s="285"/>
      <c r="J44" s="282" t="str">
        <f t="shared" si="0"/>
        <v>pendiente</v>
      </c>
      <c r="K44" s="284"/>
      <c r="L44" s="286"/>
    </row>
    <row r="45" spans="2:12" ht="127.5" x14ac:dyDescent="0.2">
      <c r="B45" s="235" t="s">
        <v>79</v>
      </c>
      <c r="C45" s="230" t="s">
        <v>330</v>
      </c>
      <c r="D45" s="283">
        <v>4</v>
      </c>
      <c r="E45" s="282" t="str">
        <f>+'Contratación Prob.'!T54</f>
        <v>pendiente</v>
      </c>
      <c r="F45" s="283">
        <v>1</v>
      </c>
      <c r="G45" s="289" t="str">
        <f>IF('Contratación Prob.'!D4="No","No aplica",+IF(COUNTIF(E45:E45,"pendiente")&gt;0,"pendiente",D45*E45*F45))</f>
        <v>pendiente</v>
      </c>
      <c r="H45" s="288" t="s">
        <v>87</v>
      </c>
      <c r="I45" s="285"/>
      <c r="J45" s="282" t="str">
        <f t="shared" si="0"/>
        <v>pendiente</v>
      </c>
      <c r="K45" s="289" t="str">
        <f>IF('Contratación Prob.'!D4="No","No aplica",IF(G45="pendiente","pendiente",D45*J45*F45))</f>
        <v>pendiente</v>
      </c>
      <c r="L45" s="286"/>
    </row>
    <row r="46" spans="2:12" ht="89.25" x14ac:dyDescent="0.2">
      <c r="B46" s="235" t="s">
        <v>46</v>
      </c>
      <c r="C46" s="171" t="s">
        <v>331</v>
      </c>
      <c r="D46" s="283">
        <v>4</v>
      </c>
      <c r="E46" s="282" t="str">
        <f>+'Contratación Prob.'!T55</f>
        <v>pendiente</v>
      </c>
      <c r="F46" s="283">
        <v>1</v>
      </c>
      <c r="G46" s="289" t="str">
        <f>IF('Contratación Prob.'!D4="No","No aplica",+IF(COUNTIF(E46:E46,"pendiente")&gt;0,"pendiente",D46*E46*F46))</f>
        <v>pendiente</v>
      </c>
      <c r="H46" s="288" t="s">
        <v>57</v>
      </c>
      <c r="I46" s="285"/>
      <c r="J46" s="282" t="str">
        <f t="shared" si="0"/>
        <v>pendiente</v>
      </c>
      <c r="K46" s="289" t="str">
        <f>IF('Contratación Prob.'!D4="No","No aplica",IF(G46="pendiente","pendiente",D46*J46*F46))</f>
        <v>pendiente</v>
      </c>
      <c r="L46" s="286"/>
    </row>
    <row r="47" spans="2:12" ht="21" x14ac:dyDescent="0.35">
      <c r="B47" s="244"/>
      <c r="D47" s="247"/>
      <c r="E47" s="212"/>
      <c r="F47" s="212"/>
      <c r="G47" s="292"/>
      <c r="H47" s="290" t="s">
        <v>115</v>
      </c>
      <c r="I47" s="290"/>
      <c r="J47" s="290"/>
      <c r="K47" s="291" t="str">
        <f>IF('Contratación Prob.'!D4="No","No aplica",+IF(COUNTIF(K9:K46,"pendiente")&gt;0,"pendiente",SUM(K9:K46)*0.9/48.13))</f>
        <v>pendiente</v>
      </c>
    </row>
    <row r="48" spans="2:12" x14ac:dyDescent="0.2">
      <c r="B48" s="248"/>
      <c r="C48" s="209"/>
      <c r="D48" s="248"/>
      <c r="E48" s="209"/>
      <c r="F48" s="209"/>
      <c r="G48" s="249"/>
      <c r="H48" s="209"/>
      <c r="I48" s="248"/>
      <c r="J48" s="250"/>
      <c r="K48" s="249"/>
      <c r="L48" s="249"/>
    </row>
    <row r="49" spans="2:12" x14ac:dyDescent="0.2">
      <c r="B49" s="248"/>
      <c r="C49" s="209"/>
      <c r="D49" s="248"/>
      <c r="E49" s="209"/>
      <c r="F49" s="209"/>
      <c r="G49" s="249"/>
      <c r="H49" s="209"/>
      <c r="I49" s="248"/>
      <c r="J49" s="251"/>
      <c r="K49" s="249"/>
      <c r="L49" s="249"/>
    </row>
    <row r="50" spans="2:12" x14ac:dyDescent="0.2">
      <c r="B50" s="248"/>
      <c r="C50" s="209"/>
      <c r="D50" s="248"/>
      <c r="E50" s="209"/>
      <c r="F50" s="209"/>
      <c r="G50" s="249"/>
      <c r="H50" s="209"/>
      <c r="I50" s="248" t="s">
        <v>135</v>
      </c>
      <c r="J50" s="250"/>
      <c r="K50" s="249"/>
      <c r="L50" s="249"/>
    </row>
    <row r="51" spans="2:12" x14ac:dyDescent="0.2">
      <c r="B51" s="248"/>
      <c r="C51" s="209"/>
      <c r="D51" s="248"/>
      <c r="E51" s="209"/>
      <c r="F51" s="252"/>
      <c r="G51" s="253"/>
      <c r="H51" s="209"/>
      <c r="I51" s="248" t="s">
        <v>33</v>
      </c>
      <c r="J51" s="250"/>
      <c r="K51" s="249"/>
      <c r="L51" s="249"/>
    </row>
    <row r="52" spans="2:12" x14ac:dyDescent="0.2">
      <c r="B52" s="248" t="s">
        <v>3</v>
      </c>
      <c r="C52" s="209"/>
      <c r="D52" s="248"/>
      <c r="E52" s="209"/>
      <c r="F52" s="252"/>
      <c r="G52" s="253"/>
      <c r="H52" s="209"/>
      <c r="I52" s="248"/>
      <c r="J52" s="250"/>
      <c r="K52" s="249"/>
      <c r="L52" s="249"/>
    </row>
    <row r="53" spans="2:12" x14ac:dyDescent="0.2">
      <c r="B53" s="248" t="s">
        <v>4</v>
      </c>
      <c r="C53" s="209"/>
      <c r="D53" s="248"/>
      <c r="E53" s="254"/>
      <c r="F53" s="252"/>
      <c r="G53" s="253"/>
      <c r="H53" s="209"/>
      <c r="I53" s="248"/>
      <c r="J53" s="250"/>
      <c r="K53" s="249"/>
      <c r="L53" s="249"/>
    </row>
    <row r="54" spans="2:12" x14ac:dyDescent="0.2">
      <c r="B54" s="248"/>
      <c r="C54" s="209"/>
      <c r="D54" s="248"/>
      <c r="E54" s="254"/>
      <c r="F54" s="252"/>
      <c r="G54" s="253"/>
      <c r="H54" s="209"/>
      <c r="I54" s="248"/>
      <c r="J54" s="250"/>
      <c r="K54" s="249"/>
      <c r="L54" s="249"/>
    </row>
    <row r="55" spans="2:12" x14ac:dyDescent="0.2">
      <c r="B55" s="248"/>
      <c r="C55" s="209"/>
      <c r="D55" s="248"/>
      <c r="E55" s="254"/>
      <c r="F55" s="252"/>
      <c r="G55" s="253"/>
      <c r="H55" s="209"/>
      <c r="I55" s="248"/>
      <c r="J55" s="250"/>
      <c r="K55" s="249"/>
      <c r="L55" s="249"/>
    </row>
    <row r="56" spans="2:12" x14ac:dyDescent="0.2">
      <c r="B56" s="248"/>
      <c r="C56" s="209"/>
      <c r="D56" s="248"/>
      <c r="E56" s="254"/>
      <c r="F56" s="254"/>
      <c r="G56" s="253"/>
      <c r="H56" s="209"/>
      <c r="I56" s="248"/>
      <c r="J56" s="250"/>
      <c r="K56" s="249"/>
      <c r="L56" s="249"/>
    </row>
    <row r="57" spans="2:12" x14ac:dyDescent="0.2">
      <c r="B57" s="248"/>
      <c r="C57" s="209"/>
      <c r="D57" s="248"/>
      <c r="E57" s="254"/>
      <c r="F57" s="254"/>
      <c r="G57" s="253"/>
      <c r="H57" s="209"/>
      <c r="I57" s="248"/>
      <c r="J57" s="250"/>
      <c r="K57" s="249"/>
      <c r="L57" s="249"/>
    </row>
    <row r="58" spans="2:12" x14ac:dyDescent="0.2">
      <c r="B58" s="248"/>
      <c r="C58" s="209"/>
      <c r="D58" s="248"/>
      <c r="E58" s="254"/>
      <c r="F58" s="254"/>
      <c r="G58" s="253"/>
      <c r="H58" s="209"/>
      <c r="I58" s="248"/>
      <c r="J58" s="250"/>
      <c r="K58" s="249"/>
      <c r="L58" s="249"/>
    </row>
    <row r="59" spans="2:12" x14ac:dyDescent="0.2">
      <c r="B59" s="248"/>
      <c r="C59" s="209"/>
      <c r="D59" s="248"/>
      <c r="E59" s="254"/>
      <c r="F59" s="254"/>
      <c r="G59" s="253"/>
      <c r="H59" s="209"/>
      <c r="I59" s="248"/>
      <c r="J59" s="250"/>
      <c r="K59" s="249"/>
      <c r="L59" s="249"/>
    </row>
    <row r="60" spans="2:12" x14ac:dyDescent="0.2">
      <c r="B60" s="248"/>
      <c r="C60" s="209"/>
      <c r="D60" s="248"/>
      <c r="E60" s="254"/>
      <c r="F60" s="254"/>
      <c r="G60" s="253"/>
      <c r="H60" s="209"/>
      <c r="I60" s="248"/>
      <c r="J60" s="250"/>
      <c r="K60" s="249"/>
      <c r="L60" s="249"/>
    </row>
    <row r="61" spans="2:12" x14ac:dyDescent="0.2">
      <c r="B61" s="248"/>
      <c r="C61" s="209"/>
      <c r="D61" s="248"/>
      <c r="E61" s="254"/>
      <c r="F61" s="254"/>
      <c r="G61" s="253"/>
      <c r="H61" s="209"/>
      <c r="I61" s="248"/>
      <c r="J61" s="250"/>
      <c r="K61" s="249"/>
      <c r="L61" s="249"/>
    </row>
    <row r="62" spans="2:12" x14ac:dyDescent="0.2">
      <c r="B62" s="248"/>
      <c r="C62" s="209"/>
      <c r="D62" s="248"/>
      <c r="E62" s="255"/>
      <c r="F62" s="255"/>
      <c r="G62" s="253"/>
      <c r="H62" s="209"/>
      <c r="I62" s="248"/>
      <c r="J62" s="250"/>
      <c r="K62" s="249"/>
      <c r="L62" s="249"/>
    </row>
    <row r="63" spans="2:12" x14ac:dyDescent="0.2">
      <c r="B63" s="248"/>
      <c r="C63" s="209"/>
      <c r="D63" s="248"/>
      <c r="E63" s="255"/>
      <c r="F63" s="255"/>
      <c r="G63" s="253"/>
      <c r="H63" s="209"/>
      <c r="I63" s="248"/>
      <c r="J63" s="250"/>
      <c r="K63" s="249"/>
      <c r="L63" s="249"/>
    </row>
    <row r="64" spans="2:12" x14ac:dyDescent="0.2">
      <c r="B64" s="248"/>
      <c r="C64" s="209"/>
      <c r="D64" s="248"/>
      <c r="E64" s="255"/>
      <c r="F64" s="255"/>
      <c r="G64" s="253"/>
      <c r="H64" s="209"/>
      <c r="I64" s="248"/>
      <c r="J64" s="250"/>
      <c r="K64" s="249"/>
      <c r="L64" s="249"/>
    </row>
    <row r="65" spans="2:12" x14ac:dyDescent="0.2">
      <c r="B65" s="248"/>
      <c r="C65" s="209"/>
      <c r="D65" s="248"/>
      <c r="E65" s="255"/>
      <c r="F65" s="255"/>
      <c r="G65" s="253"/>
      <c r="H65" s="209"/>
      <c r="I65" s="248"/>
      <c r="J65" s="250"/>
      <c r="K65" s="249"/>
      <c r="L65" s="249"/>
    </row>
    <row r="66" spans="2:12" x14ac:dyDescent="0.2">
      <c r="B66" s="248"/>
      <c r="C66" s="209"/>
      <c r="D66" s="248"/>
      <c r="E66" s="255"/>
      <c r="F66" s="255"/>
      <c r="G66" s="253"/>
      <c r="H66" s="209"/>
      <c r="I66" s="248"/>
      <c r="J66" s="250"/>
      <c r="K66" s="249"/>
      <c r="L66" s="249"/>
    </row>
    <row r="67" spans="2:12" x14ac:dyDescent="0.2">
      <c r="B67" s="248"/>
      <c r="C67" s="209"/>
      <c r="D67" s="248"/>
      <c r="E67" s="255"/>
      <c r="F67" s="255"/>
      <c r="G67" s="253"/>
      <c r="H67" s="209"/>
      <c r="I67" s="248"/>
      <c r="J67" s="250"/>
      <c r="K67" s="249"/>
      <c r="L67" s="249"/>
    </row>
    <row r="68" spans="2:12" x14ac:dyDescent="0.2">
      <c r="B68" s="248"/>
      <c r="C68" s="209"/>
      <c r="D68" s="248"/>
      <c r="E68" s="252"/>
      <c r="F68" s="252"/>
      <c r="G68" s="253"/>
      <c r="H68" s="209"/>
      <c r="I68" s="248"/>
      <c r="J68" s="250"/>
      <c r="K68" s="249"/>
      <c r="L68" s="249"/>
    </row>
    <row r="69" spans="2:12" x14ac:dyDescent="0.2">
      <c r="B69" s="256"/>
      <c r="C69" s="257"/>
      <c r="D69" s="256"/>
      <c r="E69" s="109"/>
      <c r="F69" s="109"/>
      <c r="G69" s="258"/>
      <c r="H69" s="257"/>
      <c r="I69" s="256"/>
      <c r="J69" s="259"/>
      <c r="K69" s="260"/>
      <c r="L69" s="260"/>
    </row>
    <row r="70" spans="2:12" x14ac:dyDescent="0.2">
      <c r="B70" s="256"/>
      <c r="C70" s="257"/>
      <c r="D70" s="256"/>
      <c r="E70" s="109"/>
      <c r="F70" s="109"/>
      <c r="G70" s="258"/>
      <c r="H70" s="257"/>
      <c r="I70" s="256"/>
      <c r="J70" s="259"/>
      <c r="K70" s="260"/>
      <c r="L70" s="260"/>
    </row>
    <row r="71" spans="2:12" x14ac:dyDescent="0.2">
      <c r="B71" s="256"/>
      <c r="C71" s="257"/>
      <c r="D71" s="256"/>
      <c r="E71" s="109"/>
      <c r="F71" s="109"/>
      <c r="G71" s="258"/>
      <c r="H71" s="257"/>
      <c r="I71" s="256"/>
      <c r="J71" s="259"/>
      <c r="K71" s="260"/>
      <c r="L71" s="260"/>
    </row>
    <row r="72" spans="2:12" x14ac:dyDescent="0.2">
      <c r="B72" s="244"/>
      <c r="D72" s="244"/>
      <c r="E72" s="105"/>
      <c r="F72" s="105"/>
      <c r="G72" s="261"/>
      <c r="I72" s="244"/>
      <c r="J72" s="246"/>
      <c r="K72" s="245"/>
      <c r="L72" s="245"/>
    </row>
    <row r="73" spans="2:12" x14ac:dyDescent="0.2">
      <c r="B73" s="244"/>
      <c r="D73" s="244"/>
      <c r="E73" s="105"/>
      <c r="F73" s="105"/>
      <c r="G73" s="261"/>
      <c r="I73" s="244"/>
      <c r="J73" s="246"/>
      <c r="K73" s="245"/>
      <c r="L73" s="245"/>
    </row>
    <row r="74" spans="2:12" x14ac:dyDescent="0.2">
      <c r="B74" s="244"/>
      <c r="D74" s="244"/>
      <c r="E74" s="105"/>
      <c r="F74" s="105"/>
      <c r="G74" s="261"/>
      <c r="I74" s="244"/>
      <c r="J74" s="246"/>
      <c r="K74" s="245"/>
      <c r="L74" s="245"/>
    </row>
    <row r="75" spans="2:12" x14ac:dyDescent="0.2">
      <c r="B75" s="244"/>
      <c r="D75" s="244"/>
      <c r="G75" s="245"/>
      <c r="I75" s="244"/>
      <c r="J75" s="246"/>
      <c r="K75" s="245"/>
      <c r="L75" s="245"/>
    </row>
  </sheetData>
  <sheetProtection algorithmName="SHA-512" hashValue="dBiFBMV+zKKv6+ivmxZ+osVN2r8jlwPXlGpW7/TufeRphLQak2+MIeazkOukyubKWygHgcY2A8Lflr2Qri4Mlw==" saltValue="QnKGUpILmf/Pwn1VoswQoA==" spinCount="100000" sheet="1" objects="1" scenarios="1"/>
  <mergeCells count="29">
    <mergeCell ref="B43:B44"/>
    <mergeCell ref="D43:D44"/>
    <mergeCell ref="G43:G44"/>
    <mergeCell ref="K43:K44"/>
    <mergeCell ref="H47:J47"/>
    <mergeCell ref="D40:D42"/>
    <mergeCell ref="G40:G42"/>
    <mergeCell ref="K40:K42"/>
    <mergeCell ref="B20:B29"/>
    <mergeCell ref="D20:D29"/>
    <mergeCell ref="G20:G29"/>
    <mergeCell ref="K20:K29"/>
    <mergeCell ref="B30:B35"/>
    <mergeCell ref="D30:D35"/>
    <mergeCell ref="G30:G35"/>
    <mergeCell ref="B36:B39"/>
    <mergeCell ref="D36:D39"/>
    <mergeCell ref="G36:G39"/>
    <mergeCell ref="K36:K39"/>
    <mergeCell ref="B40:B42"/>
    <mergeCell ref="K30:K35"/>
    <mergeCell ref="B9:B15"/>
    <mergeCell ref="D9:D15"/>
    <mergeCell ref="G9:G15"/>
    <mergeCell ref="K9:K15"/>
    <mergeCell ref="B16:B19"/>
    <mergeCell ref="D16:D19"/>
    <mergeCell ref="G16:G19"/>
    <mergeCell ref="K16:K19"/>
  </mergeCells>
  <conditionalFormatting sqref="G9:G46">
    <cfRule type="cellIs" dxfId="126" priority="24" operator="lessThan">
      <formula>0.025</formula>
    </cfRule>
    <cfRule type="cellIs" dxfId="125" priority="25" operator="between">
      <formula>5.4</formula>
      <formula>10.8</formula>
    </cfRule>
    <cfRule type="cellIs" dxfId="124" priority="26" operator="between">
      <formula>2.7</formula>
      <formula>5.399999</formula>
    </cfRule>
    <cfRule type="cellIs" dxfId="123" priority="27" operator="between">
      <formula>1.08</formula>
      <formula>2.6999999</formula>
    </cfRule>
    <cfRule type="cellIs" dxfId="122" priority="28" operator="between">
      <formula>0.025</formula>
      <formula>1.07999</formula>
    </cfRule>
  </conditionalFormatting>
  <conditionalFormatting sqref="K9:K46">
    <cfRule type="cellIs" dxfId="121" priority="19" operator="lessThan">
      <formula>0.025</formula>
    </cfRule>
    <cfRule type="cellIs" dxfId="120" priority="20" operator="between">
      <formula>5.4</formula>
      <formula>10.8</formula>
    </cfRule>
    <cfRule type="cellIs" dxfId="119" priority="21" operator="between">
      <formula>2.7</formula>
      <formula>5.399999999</formula>
    </cfRule>
    <cfRule type="cellIs" dxfId="118" priority="22" operator="between">
      <formula>1.08</formula>
      <formula>2.69999999</formula>
    </cfRule>
    <cfRule type="cellIs" dxfId="117" priority="23" operator="between">
      <formula>0.025</formula>
      <formula>1.07999</formula>
    </cfRule>
  </conditionalFormatting>
  <conditionalFormatting sqref="I9:I46">
    <cfRule type="containsText" dxfId="116" priority="13" stopIfTrue="1" operator="containsText" text="no">
      <formula>NOT(ISERROR(SEARCH("no",I9)))</formula>
    </cfRule>
    <cfRule type="containsText" dxfId="115" priority="14" stopIfTrue="1" operator="containsText" text="sí">
      <formula>NOT(ISERROR(SEARCH("sí",I9)))</formula>
    </cfRule>
  </conditionalFormatting>
  <conditionalFormatting sqref="E9:E46">
    <cfRule type="cellIs" dxfId="114" priority="12" stopIfTrue="1" operator="equal">
      <formula>"pendiente"</formula>
    </cfRule>
  </conditionalFormatting>
  <conditionalFormatting sqref="K47">
    <cfRule type="cellIs" dxfId="113" priority="8" operator="between">
      <formula>0.5</formula>
      <formula>1</formula>
    </cfRule>
    <cfRule type="cellIs" dxfId="112" priority="9" operator="between">
      <formula>0.25</formula>
      <formula>0.49999</formula>
    </cfRule>
    <cfRule type="cellIs" dxfId="111" priority="10" operator="between">
      <formula>0.1</formula>
      <formula>0.24999999</formula>
    </cfRule>
    <cfRule type="cellIs" dxfId="110" priority="11" operator="between">
      <formula>0</formula>
      <formula>0.0999</formula>
    </cfRule>
  </conditionalFormatting>
  <conditionalFormatting sqref="L9:L46">
    <cfRule type="cellIs" dxfId="109" priority="1" operator="lessThan">
      <formula>0.025</formula>
    </cfRule>
    <cfRule type="cellIs" dxfId="108" priority="2" operator="between">
      <formula>5.4</formula>
      <formula>10.8</formula>
    </cfRule>
    <cfRule type="cellIs" dxfId="107" priority="3" operator="between">
      <formula>2.7</formula>
      <formula>5.39999</formula>
    </cfRule>
    <cfRule type="cellIs" dxfId="106" priority="4" operator="between">
      <formula>1.08</formula>
      <formula>2.699999</formula>
    </cfRule>
    <cfRule type="cellIs" dxfId="105" priority="5" operator="between">
      <formula>0.025</formula>
      <formula>1.079999</formula>
    </cfRule>
  </conditionalFormatting>
  <dataValidations count="2">
    <dataValidation type="list" allowBlank="1" showInputMessage="1" showErrorMessage="1" sqref="I9:I46">
      <formula1>$I$50:$I$51</formula1>
    </dataValidation>
    <dataValidation type="list" allowBlank="1" showInputMessage="1" showErrorMessage="1" sqref="C4">
      <formula1>$C$53:$C$54</formula1>
    </dataValidation>
  </dataValidations>
  <printOptions horizontalCentered="1"/>
  <pageMargins left="0.19685039370078741" right="0.19685039370078741" top="0.98425196850393704" bottom="0.39370078740157483" header="0.19685039370078741" footer="0.19685039370078741"/>
  <pageSetup paperSize="9" scale="65" fitToHeight="0" orientation="landscape" r:id="rId1"/>
  <headerFooter>
    <oddHeader>&amp;L&amp;G&amp;R&amp;G</oddHeader>
    <oddFooter>&amp;L&amp;"-,Negrita"&amp;A&amp;RPágina &amp;P de &amp;N
Fecha impresión:&amp;"-,Negrita" &amp;D</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pageSetUpPr fitToPage="1"/>
  </sheetPr>
  <dimension ref="A2:AC95"/>
  <sheetViews>
    <sheetView showGridLines="0" tabSelected="1" zoomScale="85" zoomScaleNormal="85" workbookViewId="0">
      <pane xSplit="2" ySplit="19" topLeftCell="C20" activePane="bottomRight" state="frozen"/>
      <selection activeCell="D17" sqref="D17:E17"/>
      <selection pane="topRight" activeCell="D17" sqref="D17:E17"/>
      <selection pane="bottomLeft" activeCell="D17" sqref="D17:E17"/>
      <selection pane="bottomRight" activeCell="D17" sqref="D17:E17"/>
    </sheetView>
  </sheetViews>
  <sheetFormatPr baseColWidth="10" defaultColWidth="11.5703125" defaultRowHeight="12.75" x14ac:dyDescent="0.25"/>
  <cols>
    <col min="1" max="1" width="6.42578125" style="174" customWidth="1"/>
    <col min="2" max="2" width="13.7109375" style="80" customWidth="1"/>
    <col min="3" max="3" width="94.140625" style="80" customWidth="1"/>
    <col min="4" max="4" width="6.5703125" style="80" customWidth="1"/>
    <col min="5" max="5" width="10.7109375" style="80" hidden="1" customWidth="1"/>
    <col min="6" max="6" width="10.5703125" style="80" hidden="1" customWidth="1"/>
    <col min="7" max="7" width="6.5703125" style="80" customWidth="1"/>
    <col min="8" max="8" width="10.7109375" style="80" hidden="1" customWidth="1"/>
    <col min="9" max="9" width="10.5703125" style="80" hidden="1" customWidth="1"/>
    <col min="10" max="10" width="6.5703125" style="80" customWidth="1"/>
    <col min="11" max="11" width="10.7109375" style="80" hidden="1" customWidth="1"/>
    <col min="12" max="12" width="10.140625" style="80" hidden="1" customWidth="1"/>
    <col min="13" max="13" width="6.5703125" style="80" customWidth="1"/>
    <col min="14" max="14" width="10.7109375" style="80" hidden="1" customWidth="1"/>
    <col min="15" max="15" width="11.42578125" style="80" hidden="1" customWidth="1"/>
    <col min="16" max="16" width="7.42578125" style="80" hidden="1" customWidth="1"/>
    <col min="17" max="17" width="8.5703125" style="80" hidden="1" customWidth="1"/>
    <col min="18" max="18" width="12.7109375" style="80" hidden="1" customWidth="1"/>
    <col min="19" max="20" width="17.7109375" style="80" customWidth="1"/>
    <col min="21" max="21" width="27.42578125" style="80" customWidth="1"/>
    <col min="22" max="26" width="11.5703125" style="80" customWidth="1"/>
    <col min="27" max="16384" width="11.5703125" style="80"/>
  </cols>
  <sheetData>
    <row r="2" spans="1:29" x14ac:dyDescent="0.25">
      <c r="B2" s="200" t="s">
        <v>365</v>
      </c>
      <c r="C2" s="200"/>
    </row>
    <row r="3" spans="1:29" s="29" customFormat="1" ht="8.25" x14ac:dyDescent="0.25">
      <c r="A3" s="28"/>
      <c r="D3" s="310" t="s">
        <v>205</v>
      </c>
    </row>
    <row r="4" spans="1:29" ht="18.75" x14ac:dyDescent="0.25">
      <c r="A4" s="297"/>
      <c r="B4" s="119" t="s">
        <v>211</v>
      </c>
      <c r="C4" s="88" t="s">
        <v>253</v>
      </c>
      <c r="D4" s="120" t="s">
        <v>199</v>
      </c>
      <c r="M4" s="111"/>
      <c r="N4" s="111"/>
      <c r="O4" s="111"/>
      <c r="P4" s="111"/>
      <c r="Q4" s="111"/>
      <c r="R4" s="111"/>
      <c r="S4" s="111"/>
      <c r="AC4" s="111"/>
    </row>
    <row r="5" spans="1:29" ht="18.75" x14ac:dyDescent="0.25">
      <c r="A5" s="297"/>
      <c r="B5" s="119" t="s">
        <v>212</v>
      </c>
      <c r="C5" s="88" t="s">
        <v>254</v>
      </c>
      <c r="D5" s="120" t="s">
        <v>199</v>
      </c>
      <c r="M5" s="111"/>
      <c r="N5" s="111"/>
      <c r="O5" s="111"/>
      <c r="P5" s="111"/>
      <c r="Q5" s="111"/>
      <c r="R5" s="111"/>
      <c r="S5" s="111"/>
      <c r="AC5" s="111"/>
    </row>
    <row r="6" spans="1:29" ht="18.75" x14ac:dyDescent="0.25">
      <c r="A6" s="297"/>
      <c r="B6" s="119" t="s">
        <v>213</v>
      </c>
      <c r="C6" s="88" t="s">
        <v>255</v>
      </c>
      <c r="D6" s="120" t="s">
        <v>199</v>
      </c>
      <c r="M6" s="111"/>
      <c r="N6" s="111"/>
      <c r="O6" s="111"/>
      <c r="P6" s="111"/>
      <c r="Q6" s="111"/>
      <c r="R6" s="111"/>
      <c r="S6" s="111"/>
      <c r="T6" s="84" t="s">
        <v>214</v>
      </c>
      <c r="AC6" s="111"/>
    </row>
    <row r="7" spans="1:29" s="29" customFormat="1" ht="8.25" x14ac:dyDescent="0.25">
      <c r="A7" s="28"/>
      <c r="T7" s="309" t="s">
        <v>216</v>
      </c>
    </row>
    <row r="8" spans="1:29" x14ac:dyDescent="0.25">
      <c r="B8" s="296" t="s">
        <v>215</v>
      </c>
      <c r="C8" s="296"/>
    </row>
    <row r="9" spans="1:29" x14ac:dyDescent="0.25">
      <c r="D9" s="104" t="s">
        <v>171</v>
      </c>
    </row>
    <row r="10" spans="1:29" s="118" customFormat="1" ht="63.75" x14ac:dyDescent="0.25">
      <c r="A10" s="293"/>
      <c r="B10" s="125" t="s">
        <v>171</v>
      </c>
      <c r="C10" s="88" t="s">
        <v>259</v>
      </c>
      <c r="D10" s="120" t="s">
        <v>199</v>
      </c>
      <c r="E10" s="126" t="e">
        <f>VLOOKUP(D10,$B$78:$C$79,2,0)</f>
        <v>#N/A</v>
      </c>
      <c r="F10" s="81">
        <v>3</v>
      </c>
    </row>
    <row r="11" spans="1:29" s="135" customFormat="1" ht="8.25" x14ac:dyDescent="0.25">
      <c r="A11" s="308"/>
      <c r="B11" s="136"/>
      <c r="C11" s="137"/>
      <c r="D11" s="138"/>
    </row>
    <row r="12" spans="1:29" s="118" customFormat="1" x14ac:dyDescent="0.25">
      <c r="A12" s="293"/>
      <c r="B12" s="203" t="s">
        <v>204</v>
      </c>
      <c r="C12" s="203"/>
      <c r="D12" s="82"/>
    </row>
    <row r="13" spans="1:29" s="135" customFormat="1" ht="8.25" x14ac:dyDescent="0.25">
      <c r="A13" s="308"/>
      <c r="B13" s="136"/>
      <c r="C13" s="137"/>
      <c r="D13" s="138"/>
    </row>
    <row r="14" spans="1:29" s="118" customFormat="1" ht="21" x14ac:dyDescent="0.25">
      <c r="A14" s="298"/>
      <c r="B14" s="128" t="s">
        <v>172</v>
      </c>
      <c r="C14" s="221" t="s">
        <v>173</v>
      </c>
      <c r="D14" s="221"/>
      <c r="E14" s="221"/>
      <c r="F14" s="221"/>
      <c r="G14" s="221"/>
      <c r="H14" s="221"/>
      <c r="I14" s="221"/>
      <c r="J14" s="221"/>
      <c r="K14" s="221"/>
      <c r="L14" s="221"/>
      <c r="M14" s="221"/>
      <c r="N14" s="221"/>
      <c r="O14" s="221"/>
      <c r="P14" s="221"/>
      <c r="Q14" s="221"/>
      <c r="R14" s="221"/>
      <c r="S14" s="221"/>
      <c r="T14" s="221"/>
      <c r="U14" s="221"/>
    </row>
    <row r="15" spans="1:29" s="118" customFormat="1" ht="36" x14ac:dyDescent="0.25">
      <c r="A15" s="299"/>
      <c r="B15" s="129" t="s">
        <v>174</v>
      </c>
      <c r="C15" s="221" t="s">
        <v>230</v>
      </c>
      <c r="D15" s="221"/>
      <c r="E15" s="221"/>
      <c r="F15" s="221"/>
      <c r="G15" s="221"/>
      <c r="H15" s="221"/>
      <c r="I15" s="221"/>
      <c r="J15" s="221"/>
      <c r="K15" s="221"/>
      <c r="L15" s="221"/>
      <c r="M15" s="221"/>
      <c r="N15" s="221"/>
      <c r="O15" s="221"/>
      <c r="P15" s="221"/>
      <c r="Q15" s="221"/>
      <c r="R15" s="221"/>
      <c r="S15" s="221"/>
      <c r="T15" s="221"/>
      <c r="U15" s="221"/>
    </row>
    <row r="16" spans="1:29" s="118" customFormat="1" ht="39" x14ac:dyDescent="0.25">
      <c r="A16" s="307"/>
      <c r="B16" s="130" t="s">
        <v>175</v>
      </c>
      <c r="C16" s="221" t="s">
        <v>366</v>
      </c>
      <c r="D16" s="221"/>
      <c r="E16" s="221"/>
      <c r="F16" s="221"/>
      <c r="G16" s="221"/>
      <c r="H16" s="221"/>
      <c r="I16" s="221"/>
      <c r="J16" s="221"/>
      <c r="K16" s="221"/>
      <c r="L16" s="221"/>
      <c r="M16" s="221"/>
      <c r="N16" s="221"/>
      <c r="O16" s="221"/>
      <c r="P16" s="221"/>
      <c r="Q16" s="221"/>
      <c r="R16" s="221"/>
      <c r="S16" s="221"/>
      <c r="T16" s="221"/>
      <c r="U16" s="221"/>
    </row>
    <row r="17" spans="1:21" s="118" customFormat="1" ht="21" x14ac:dyDescent="0.25">
      <c r="A17" s="298"/>
      <c r="B17" s="131" t="s">
        <v>176</v>
      </c>
      <c r="C17" s="221" t="s">
        <v>177</v>
      </c>
      <c r="D17" s="221"/>
      <c r="E17" s="221"/>
      <c r="F17" s="221"/>
      <c r="G17" s="221"/>
      <c r="H17" s="221"/>
      <c r="I17" s="221"/>
      <c r="J17" s="221"/>
      <c r="K17" s="221"/>
      <c r="L17" s="221"/>
      <c r="M17" s="221"/>
      <c r="N17" s="221"/>
      <c r="O17" s="221"/>
      <c r="P17" s="221"/>
      <c r="Q17" s="221"/>
      <c r="R17" s="221"/>
      <c r="S17" s="221"/>
      <c r="T17" s="221"/>
      <c r="U17" s="221"/>
    </row>
    <row r="18" spans="1:21" s="118" customFormat="1" x14ac:dyDescent="0.25">
      <c r="A18" s="293"/>
      <c r="B18" s="211"/>
      <c r="C18" s="210"/>
      <c r="D18" s="82"/>
    </row>
    <row r="19" spans="1:21" s="216" customFormat="1" ht="25.5" x14ac:dyDescent="0.25">
      <c r="B19" s="173" t="s">
        <v>0</v>
      </c>
      <c r="C19" s="173" t="s">
        <v>1</v>
      </c>
      <c r="D19" s="128" t="s">
        <v>172</v>
      </c>
      <c r="E19" s="128"/>
      <c r="F19" s="128"/>
      <c r="G19" s="129" t="s">
        <v>174</v>
      </c>
      <c r="H19" s="129"/>
      <c r="I19" s="129"/>
      <c r="J19" s="130" t="s">
        <v>175</v>
      </c>
      <c r="K19" s="130"/>
      <c r="L19" s="130"/>
      <c r="M19" s="131" t="s">
        <v>176</v>
      </c>
      <c r="N19" s="131"/>
      <c r="O19" s="131"/>
      <c r="P19" s="222" t="s">
        <v>178</v>
      </c>
      <c r="Q19" s="222" t="s">
        <v>195</v>
      </c>
      <c r="R19" s="222" t="s">
        <v>179</v>
      </c>
      <c r="S19" s="222" t="s">
        <v>180</v>
      </c>
      <c r="T19" s="222" t="s">
        <v>258</v>
      </c>
      <c r="U19" s="222" t="s">
        <v>217</v>
      </c>
    </row>
    <row r="20" spans="1:21" ht="63.75" x14ac:dyDescent="0.25">
      <c r="A20" s="304" t="s">
        <v>241</v>
      </c>
      <c r="B20" s="300" t="s">
        <v>59</v>
      </c>
      <c r="C20" s="231" t="s">
        <v>367</v>
      </c>
      <c r="D20" s="120" t="s">
        <v>199</v>
      </c>
      <c r="E20" s="225" t="e">
        <f>VLOOKUP(D20,$B$75:$C$76,2,0)</f>
        <v>#N/A</v>
      </c>
      <c r="F20" s="225">
        <v>2</v>
      </c>
      <c r="G20" s="120" t="s">
        <v>199</v>
      </c>
      <c r="H20" s="225" t="e">
        <f>VLOOKUP(G20,$B$69:$C$70,2,0)</f>
        <v>#N/A</v>
      </c>
      <c r="I20" s="225">
        <v>1</v>
      </c>
      <c r="J20" s="120" t="s">
        <v>199</v>
      </c>
      <c r="K20" s="225" t="e">
        <f>VLOOKUP(J20,$B$72:$C$73,2,0)</f>
        <v>#N/A</v>
      </c>
      <c r="L20" s="225">
        <v>2</v>
      </c>
      <c r="M20" s="120" t="s">
        <v>199</v>
      </c>
      <c r="N20" s="225" t="e">
        <f t="shared" ref="N20:N46" si="0">VLOOKUP(M20,$B$75:$C$76,2,0)</f>
        <v>#N/A</v>
      </c>
      <c r="O20" s="225">
        <v>2</v>
      </c>
      <c r="P20" s="225" t="str">
        <f>IF($D$10="-","-",IF(D20="-","-",IF(G20="-","-",IF(J20="-","-",IF(M20="-","-",SUM($E$10,E20,H20,K20,N20))))))</f>
        <v>-</v>
      </c>
      <c r="Q20" s="225">
        <f>SUM($F$10,F20,I20,L20,O20)</f>
        <v>10</v>
      </c>
      <c r="R20" s="226" t="str">
        <f>IF(P20="-","pendiente",+P20/Q20)</f>
        <v>pendiente</v>
      </c>
      <c r="S20" s="227" t="str">
        <f>IF(R20="pendiente","pendiente",IF(R20&gt;=100%,"Muy Bajo",IF(R20&gt;=80%,"Bajo",IF(R20&gt;=60%,"Medio",IF(R20&gt;=40%,"Alto","Muy Alto")))))</f>
        <v>pendiente</v>
      </c>
      <c r="T20" s="228" t="str">
        <f>IF(D4="No","No aplica",IF(S20="pendiente","pendiente",IF(S20="Muy Bajo",5%,IF(S20="Bajo",30%,IF(S20="Medio",50%,IF(S20="Alto",70%,90%))))))</f>
        <v>pendiente</v>
      </c>
      <c r="U20" s="120"/>
    </row>
    <row r="21" spans="1:21" ht="102" x14ac:dyDescent="0.25">
      <c r="A21" s="304"/>
      <c r="B21" s="300"/>
      <c r="C21" s="287" t="s">
        <v>392</v>
      </c>
      <c r="D21" s="120" t="s">
        <v>199</v>
      </c>
      <c r="E21" s="225" t="e">
        <f t="shared" ref="E21:E46" si="1">VLOOKUP(D21,$B$75:$C$76,2,0)</f>
        <v>#N/A</v>
      </c>
      <c r="F21" s="225">
        <v>2</v>
      </c>
      <c r="G21" s="120" t="s">
        <v>199</v>
      </c>
      <c r="H21" s="225" t="e">
        <f t="shared" ref="H21:H46" si="2">VLOOKUP(G21,$B$69:$C$70,2,0)</f>
        <v>#N/A</v>
      </c>
      <c r="I21" s="225">
        <v>1</v>
      </c>
      <c r="J21" s="120" t="s">
        <v>199</v>
      </c>
      <c r="K21" s="225" t="e">
        <f t="shared" ref="K21:K46" si="3">VLOOKUP(J21,$B$72:$C$73,2,0)</f>
        <v>#N/A</v>
      </c>
      <c r="L21" s="225">
        <v>2</v>
      </c>
      <c r="M21" s="120" t="s">
        <v>199</v>
      </c>
      <c r="N21" s="225" t="e">
        <f t="shared" si="0"/>
        <v>#N/A</v>
      </c>
      <c r="O21" s="225">
        <v>2</v>
      </c>
      <c r="P21" s="225" t="str">
        <f t="shared" ref="P21:P46" si="4">IF($D$10="-","-",IF(D21="-","-",IF(G21="-","-",IF(J21="-","-",IF(M21="-","-",SUM($E$10,E21,H21,K21,N21))))))</f>
        <v>-</v>
      </c>
      <c r="Q21" s="225">
        <f t="shared" ref="Q21:Q46" si="5">SUM($F$10,F21,I21,L21,O21)</f>
        <v>10</v>
      </c>
      <c r="R21" s="226" t="str">
        <f t="shared" ref="R21:R46" si="6">IF(P21="-","pendiente",+P21/Q21)</f>
        <v>pendiente</v>
      </c>
      <c r="S21" s="227" t="str">
        <f t="shared" ref="S21:S46" si="7">IF(R21="pendiente","pendiente",IF(R21&gt;=100%,"Muy Bajo",IF(R21&gt;=80%,"Bajo",IF(R21&gt;=60%,"Medio",IF(R21&gt;=40%,"Alto","Muy Alto")))))</f>
        <v>pendiente</v>
      </c>
      <c r="T21" s="228" t="str">
        <f>IF(D4="No","No aplica",IF(S21="pendiente","pendiente",IF(S21="Muy Bajo",5%,IF(S21="Bajo",30%,IF(S21="Medio",50%,IF(S21="Alto",70%,90%))))))</f>
        <v>pendiente</v>
      </c>
      <c r="U21" s="120"/>
    </row>
    <row r="22" spans="1:21" ht="51" x14ac:dyDescent="0.25">
      <c r="A22" s="304"/>
      <c r="B22" s="300"/>
      <c r="C22" s="231" t="s">
        <v>368</v>
      </c>
      <c r="D22" s="120" t="s">
        <v>199</v>
      </c>
      <c r="E22" s="225" t="e">
        <f t="shared" si="1"/>
        <v>#N/A</v>
      </c>
      <c r="F22" s="225">
        <v>2</v>
      </c>
      <c r="G22" s="120" t="s">
        <v>199</v>
      </c>
      <c r="H22" s="225" t="e">
        <f t="shared" si="2"/>
        <v>#N/A</v>
      </c>
      <c r="I22" s="225">
        <v>1</v>
      </c>
      <c r="J22" s="120" t="s">
        <v>199</v>
      </c>
      <c r="K22" s="225" t="e">
        <f t="shared" si="3"/>
        <v>#N/A</v>
      </c>
      <c r="L22" s="225">
        <v>2</v>
      </c>
      <c r="M22" s="120" t="s">
        <v>199</v>
      </c>
      <c r="N22" s="225" t="e">
        <f t="shared" si="0"/>
        <v>#N/A</v>
      </c>
      <c r="O22" s="225">
        <v>2</v>
      </c>
      <c r="P22" s="225" t="str">
        <f t="shared" si="4"/>
        <v>-</v>
      </c>
      <c r="Q22" s="225">
        <f t="shared" si="5"/>
        <v>10</v>
      </c>
      <c r="R22" s="226" t="str">
        <f t="shared" si="6"/>
        <v>pendiente</v>
      </c>
      <c r="S22" s="227" t="str">
        <f t="shared" si="7"/>
        <v>pendiente</v>
      </c>
      <c r="T22" s="228" t="str">
        <f>IF(D4="No","No aplica",IF(S22="pendiente","pendiente",IF(S22="Muy Bajo",5%,IF(S22="Bajo",30%,IF(S22="Medio",50%,IF(S22="Alto",70%,90%))))))</f>
        <v>pendiente</v>
      </c>
      <c r="U22" s="120"/>
    </row>
    <row r="23" spans="1:21" ht="63.75" x14ac:dyDescent="0.25">
      <c r="A23" s="304"/>
      <c r="B23" s="300"/>
      <c r="C23" s="171" t="s">
        <v>369</v>
      </c>
      <c r="D23" s="120" t="s">
        <v>199</v>
      </c>
      <c r="E23" s="225" t="e">
        <f t="shared" si="1"/>
        <v>#N/A</v>
      </c>
      <c r="F23" s="225">
        <v>2</v>
      </c>
      <c r="G23" s="120" t="s">
        <v>199</v>
      </c>
      <c r="H23" s="225" t="e">
        <f t="shared" si="2"/>
        <v>#N/A</v>
      </c>
      <c r="I23" s="225">
        <v>1</v>
      </c>
      <c r="J23" s="120" t="s">
        <v>199</v>
      </c>
      <c r="K23" s="225" t="e">
        <f t="shared" si="3"/>
        <v>#N/A</v>
      </c>
      <c r="L23" s="225">
        <v>2</v>
      </c>
      <c r="M23" s="120" t="s">
        <v>199</v>
      </c>
      <c r="N23" s="225" t="e">
        <f t="shared" si="0"/>
        <v>#N/A</v>
      </c>
      <c r="O23" s="225">
        <v>2</v>
      </c>
      <c r="P23" s="225" t="str">
        <f t="shared" si="4"/>
        <v>-</v>
      </c>
      <c r="Q23" s="225">
        <f t="shared" si="5"/>
        <v>10</v>
      </c>
      <c r="R23" s="226" t="str">
        <f t="shared" si="6"/>
        <v>pendiente</v>
      </c>
      <c r="S23" s="227" t="str">
        <f t="shared" si="7"/>
        <v>pendiente</v>
      </c>
      <c r="T23" s="228" t="str">
        <f>IF(D4="No","No aplica",IF(S23="pendiente","pendiente",IF(S23="Muy Bajo",5%,IF(S23="Bajo",30%,IF(S23="Medio",50%,IF(S23="Alto",70%,90%))))))</f>
        <v>pendiente</v>
      </c>
      <c r="U23" s="120"/>
    </row>
    <row r="24" spans="1:21" ht="51" x14ac:dyDescent="0.25">
      <c r="A24" s="304"/>
      <c r="B24" s="301" t="s">
        <v>60</v>
      </c>
      <c r="C24" s="287" t="s">
        <v>370</v>
      </c>
      <c r="D24" s="120" t="s">
        <v>199</v>
      </c>
      <c r="E24" s="225" t="e">
        <f t="shared" si="1"/>
        <v>#N/A</v>
      </c>
      <c r="F24" s="225">
        <v>2</v>
      </c>
      <c r="G24" s="120" t="s">
        <v>199</v>
      </c>
      <c r="H24" s="225" t="e">
        <f t="shared" si="2"/>
        <v>#N/A</v>
      </c>
      <c r="I24" s="225">
        <v>1</v>
      </c>
      <c r="J24" s="120" t="s">
        <v>199</v>
      </c>
      <c r="K24" s="225" t="e">
        <f t="shared" si="3"/>
        <v>#N/A</v>
      </c>
      <c r="L24" s="225">
        <v>2</v>
      </c>
      <c r="M24" s="120" t="s">
        <v>199</v>
      </c>
      <c r="N24" s="225" t="e">
        <f t="shared" si="0"/>
        <v>#N/A</v>
      </c>
      <c r="O24" s="225">
        <v>2</v>
      </c>
      <c r="P24" s="225" t="str">
        <f t="shared" si="4"/>
        <v>-</v>
      </c>
      <c r="Q24" s="225">
        <f t="shared" si="5"/>
        <v>10</v>
      </c>
      <c r="R24" s="226" t="str">
        <f t="shared" si="6"/>
        <v>pendiente</v>
      </c>
      <c r="S24" s="227" t="str">
        <f t="shared" si="7"/>
        <v>pendiente</v>
      </c>
      <c r="T24" s="228" t="str">
        <f>IF(D4="No","No aplica",IF(S24="pendiente","pendiente",IF(S24="Muy Bajo",5%,IF(S24="Bajo",30%,IF(S24="Medio",50%,IF(S24="Alto",70%,90%))))))</f>
        <v>pendiente</v>
      </c>
      <c r="U24" s="120"/>
    </row>
    <row r="25" spans="1:21" ht="51" x14ac:dyDescent="0.25">
      <c r="A25" s="304"/>
      <c r="B25" s="301"/>
      <c r="C25" s="224" t="s">
        <v>371</v>
      </c>
      <c r="D25" s="120" t="s">
        <v>199</v>
      </c>
      <c r="E25" s="225" t="e">
        <f t="shared" si="1"/>
        <v>#N/A</v>
      </c>
      <c r="F25" s="225">
        <v>2</v>
      </c>
      <c r="G25" s="120" t="s">
        <v>199</v>
      </c>
      <c r="H25" s="225" t="e">
        <f t="shared" si="2"/>
        <v>#N/A</v>
      </c>
      <c r="I25" s="225">
        <v>1</v>
      </c>
      <c r="J25" s="120" t="s">
        <v>199</v>
      </c>
      <c r="K25" s="225" t="e">
        <f t="shared" si="3"/>
        <v>#N/A</v>
      </c>
      <c r="L25" s="225">
        <v>2</v>
      </c>
      <c r="M25" s="120" t="s">
        <v>199</v>
      </c>
      <c r="N25" s="225" t="e">
        <f t="shared" si="0"/>
        <v>#N/A</v>
      </c>
      <c r="O25" s="225">
        <v>2</v>
      </c>
      <c r="P25" s="225" t="str">
        <f t="shared" si="4"/>
        <v>-</v>
      </c>
      <c r="Q25" s="225">
        <f t="shared" si="5"/>
        <v>10</v>
      </c>
      <c r="R25" s="226" t="str">
        <f t="shared" si="6"/>
        <v>pendiente</v>
      </c>
      <c r="S25" s="227" t="str">
        <f t="shared" si="7"/>
        <v>pendiente</v>
      </c>
      <c r="T25" s="228" t="str">
        <f>IF(D4="No","No aplica",IF(S25="pendiente","pendiente",IF(S25="Muy Bajo",5%,IF(S25="Bajo",30%,IF(S25="Medio",50%,IF(S25="Alto",70%,90%))))))</f>
        <v>pendiente</v>
      </c>
      <c r="U25" s="120"/>
    </row>
    <row r="26" spans="1:21" ht="51" x14ac:dyDescent="0.25">
      <c r="A26" s="304"/>
      <c r="B26" s="301"/>
      <c r="C26" s="171" t="s">
        <v>372</v>
      </c>
      <c r="D26" s="120" t="s">
        <v>199</v>
      </c>
      <c r="E26" s="225" t="e">
        <f t="shared" si="1"/>
        <v>#N/A</v>
      </c>
      <c r="F26" s="225">
        <v>2</v>
      </c>
      <c r="G26" s="120" t="s">
        <v>199</v>
      </c>
      <c r="H26" s="225" t="e">
        <f t="shared" si="2"/>
        <v>#N/A</v>
      </c>
      <c r="I26" s="225">
        <v>1</v>
      </c>
      <c r="J26" s="120" t="s">
        <v>199</v>
      </c>
      <c r="K26" s="225" t="e">
        <f t="shared" si="3"/>
        <v>#N/A</v>
      </c>
      <c r="L26" s="225">
        <v>2</v>
      </c>
      <c r="M26" s="120" t="s">
        <v>199</v>
      </c>
      <c r="N26" s="225" t="e">
        <f t="shared" si="0"/>
        <v>#N/A</v>
      </c>
      <c r="O26" s="225">
        <v>2</v>
      </c>
      <c r="P26" s="225" t="str">
        <f t="shared" si="4"/>
        <v>-</v>
      </c>
      <c r="Q26" s="225">
        <f t="shared" si="5"/>
        <v>10</v>
      </c>
      <c r="R26" s="226" t="str">
        <f t="shared" si="6"/>
        <v>pendiente</v>
      </c>
      <c r="S26" s="227" t="str">
        <f t="shared" si="7"/>
        <v>pendiente</v>
      </c>
      <c r="T26" s="228" t="str">
        <f>IF(D4="No","No aplica",IF(S26="pendiente","pendiente",IF(S26="Muy Bajo",5%,IF(S26="Bajo",30%,IF(S26="Medio",50%,IF(S26="Alto",70%,90%))))))</f>
        <v>pendiente</v>
      </c>
      <c r="U26" s="120"/>
    </row>
    <row r="27" spans="1:21" ht="127.5" x14ac:dyDescent="0.25">
      <c r="A27" s="304"/>
      <c r="B27" s="301"/>
      <c r="C27" s="171" t="s">
        <v>373</v>
      </c>
      <c r="D27" s="120" t="s">
        <v>199</v>
      </c>
      <c r="E27" s="225" t="e">
        <f t="shared" si="1"/>
        <v>#N/A</v>
      </c>
      <c r="F27" s="225">
        <v>2</v>
      </c>
      <c r="G27" s="120" t="s">
        <v>199</v>
      </c>
      <c r="H27" s="225" t="e">
        <f t="shared" si="2"/>
        <v>#N/A</v>
      </c>
      <c r="I27" s="225">
        <v>1</v>
      </c>
      <c r="J27" s="120" t="s">
        <v>199</v>
      </c>
      <c r="K27" s="225" t="e">
        <f t="shared" si="3"/>
        <v>#N/A</v>
      </c>
      <c r="L27" s="225">
        <v>2</v>
      </c>
      <c r="M27" s="120" t="s">
        <v>199</v>
      </c>
      <c r="N27" s="225" t="e">
        <f t="shared" si="0"/>
        <v>#N/A</v>
      </c>
      <c r="O27" s="225">
        <v>2</v>
      </c>
      <c r="P27" s="225" t="str">
        <f t="shared" si="4"/>
        <v>-</v>
      </c>
      <c r="Q27" s="225">
        <f t="shared" si="5"/>
        <v>10</v>
      </c>
      <c r="R27" s="226" t="str">
        <f t="shared" si="6"/>
        <v>pendiente</v>
      </c>
      <c r="S27" s="227" t="str">
        <f t="shared" si="7"/>
        <v>pendiente</v>
      </c>
      <c r="T27" s="228" t="str">
        <f>IF(D4="No","No aplica",IF(S27="pendiente","pendiente",IF(S27="Muy Bajo",5%,IF(S27="Bajo",30%,IF(S27="Medio",50%,IF(S27="Alto",70%,90%))))))</f>
        <v>pendiente</v>
      </c>
      <c r="U27" s="120"/>
    </row>
    <row r="28" spans="1:21" ht="63.75" x14ac:dyDescent="0.25">
      <c r="A28" s="304"/>
      <c r="B28" s="300" t="s">
        <v>7</v>
      </c>
      <c r="C28" s="287" t="s">
        <v>393</v>
      </c>
      <c r="D28" s="120" t="s">
        <v>199</v>
      </c>
      <c r="E28" s="225" t="e">
        <f t="shared" si="1"/>
        <v>#N/A</v>
      </c>
      <c r="F28" s="225">
        <v>2</v>
      </c>
      <c r="G28" s="120" t="s">
        <v>199</v>
      </c>
      <c r="H28" s="225" t="e">
        <f t="shared" si="2"/>
        <v>#N/A</v>
      </c>
      <c r="I28" s="225">
        <v>1</v>
      </c>
      <c r="J28" s="120" t="s">
        <v>199</v>
      </c>
      <c r="K28" s="225" t="e">
        <f t="shared" si="3"/>
        <v>#N/A</v>
      </c>
      <c r="L28" s="225">
        <v>2</v>
      </c>
      <c r="M28" s="120" t="s">
        <v>199</v>
      </c>
      <c r="N28" s="225" t="e">
        <f t="shared" si="0"/>
        <v>#N/A</v>
      </c>
      <c r="O28" s="225">
        <v>2</v>
      </c>
      <c r="P28" s="225" t="str">
        <f t="shared" si="4"/>
        <v>-</v>
      </c>
      <c r="Q28" s="225">
        <f t="shared" si="5"/>
        <v>10</v>
      </c>
      <c r="R28" s="226" t="str">
        <f t="shared" si="6"/>
        <v>pendiente</v>
      </c>
      <c r="S28" s="227" t="str">
        <f t="shared" si="7"/>
        <v>pendiente</v>
      </c>
      <c r="T28" s="228" t="str">
        <f>IF(D4="No","No aplica",IF(S28="pendiente","pendiente",IF(S28="Muy Bajo",5%,IF(S28="Bajo",30%,IF(S28="Medio",50%,IF(S28="Alto",70%,90%))))))</f>
        <v>pendiente</v>
      </c>
      <c r="U28" s="120"/>
    </row>
    <row r="29" spans="1:21" ht="51" x14ac:dyDescent="0.25">
      <c r="A29" s="304"/>
      <c r="B29" s="300"/>
      <c r="C29" s="171" t="s">
        <v>374</v>
      </c>
      <c r="D29" s="120" t="s">
        <v>199</v>
      </c>
      <c r="E29" s="225" t="e">
        <f t="shared" si="1"/>
        <v>#N/A</v>
      </c>
      <c r="F29" s="225">
        <v>2</v>
      </c>
      <c r="G29" s="120" t="s">
        <v>199</v>
      </c>
      <c r="H29" s="225" t="e">
        <f t="shared" si="2"/>
        <v>#N/A</v>
      </c>
      <c r="I29" s="225">
        <v>1</v>
      </c>
      <c r="J29" s="120" t="s">
        <v>199</v>
      </c>
      <c r="K29" s="225" t="e">
        <f t="shared" si="3"/>
        <v>#N/A</v>
      </c>
      <c r="L29" s="225">
        <v>2</v>
      </c>
      <c r="M29" s="120" t="s">
        <v>199</v>
      </c>
      <c r="N29" s="225" t="e">
        <f t="shared" si="0"/>
        <v>#N/A</v>
      </c>
      <c r="O29" s="225">
        <v>2</v>
      </c>
      <c r="P29" s="225" t="str">
        <f t="shared" si="4"/>
        <v>-</v>
      </c>
      <c r="Q29" s="225">
        <f t="shared" si="5"/>
        <v>10</v>
      </c>
      <c r="R29" s="226" t="str">
        <f t="shared" si="6"/>
        <v>pendiente</v>
      </c>
      <c r="S29" s="227" t="str">
        <f t="shared" si="7"/>
        <v>pendiente</v>
      </c>
      <c r="T29" s="228" t="str">
        <f>IF(D4="No","No aplica",IF(S29="pendiente","pendiente",IF(S29="Muy Bajo",5%,IF(S29="Bajo",30%,IF(S29="Medio",50%,IF(S29="Alto",70%,90%))))))</f>
        <v>pendiente</v>
      </c>
      <c r="U29" s="120"/>
    </row>
    <row r="30" spans="1:21" ht="63.75" x14ac:dyDescent="0.25">
      <c r="A30" s="304"/>
      <c r="B30" s="301" t="s">
        <v>8</v>
      </c>
      <c r="C30" s="171" t="s">
        <v>375</v>
      </c>
      <c r="D30" s="120" t="s">
        <v>199</v>
      </c>
      <c r="E30" s="225" t="e">
        <f t="shared" si="1"/>
        <v>#N/A</v>
      </c>
      <c r="F30" s="225">
        <v>2</v>
      </c>
      <c r="G30" s="120" t="s">
        <v>199</v>
      </c>
      <c r="H30" s="225" t="e">
        <f t="shared" si="2"/>
        <v>#N/A</v>
      </c>
      <c r="I30" s="225">
        <v>1</v>
      </c>
      <c r="J30" s="120" t="s">
        <v>199</v>
      </c>
      <c r="K30" s="225" t="e">
        <f t="shared" si="3"/>
        <v>#N/A</v>
      </c>
      <c r="L30" s="225">
        <v>2</v>
      </c>
      <c r="M30" s="120" t="s">
        <v>199</v>
      </c>
      <c r="N30" s="225" t="e">
        <f t="shared" si="0"/>
        <v>#N/A</v>
      </c>
      <c r="O30" s="225">
        <v>2</v>
      </c>
      <c r="P30" s="225" t="str">
        <f t="shared" si="4"/>
        <v>-</v>
      </c>
      <c r="Q30" s="225">
        <f t="shared" si="5"/>
        <v>10</v>
      </c>
      <c r="R30" s="226" t="str">
        <f t="shared" si="6"/>
        <v>pendiente</v>
      </c>
      <c r="S30" s="227" t="str">
        <f t="shared" si="7"/>
        <v>pendiente</v>
      </c>
      <c r="T30" s="228" t="str">
        <f>IF(D4="No","No aplica",IF(S30="pendiente","pendiente",IF(S30="Muy Bajo",5%,IF(S30="Bajo",30%,IF(S30="Medio",50%,IF(S30="Alto",70%,90%))))))</f>
        <v>pendiente</v>
      </c>
      <c r="U30" s="120"/>
    </row>
    <row r="31" spans="1:21" ht="51" x14ac:dyDescent="0.25">
      <c r="A31" s="304"/>
      <c r="B31" s="301"/>
      <c r="C31" s="171" t="s">
        <v>376</v>
      </c>
      <c r="D31" s="120" t="s">
        <v>199</v>
      </c>
      <c r="E31" s="225" t="e">
        <f t="shared" si="1"/>
        <v>#N/A</v>
      </c>
      <c r="F31" s="225">
        <v>2</v>
      </c>
      <c r="G31" s="120" t="s">
        <v>199</v>
      </c>
      <c r="H31" s="225" t="e">
        <f t="shared" si="2"/>
        <v>#N/A</v>
      </c>
      <c r="I31" s="225">
        <v>1</v>
      </c>
      <c r="J31" s="120" t="s">
        <v>199</v>
      </c>
      <c r="K31" s="225" t="e">
        <f t="shared" si="3"/>
        <v>#N/A</v>
      </c>
      <c r="L31" s="225">
        <v>2</v>
      </c>
      <c r="M31" s="120" t="s">
        <v>199</v>
      </c>
      <c r="N31" s="225" t="e">
        <f t="shared" si="0"/>
        <v>#N/A</v>
      </c>
      <c r="O31" s="225">
        <v>2</v>
      </c>
      <c r="P31" s="225" t="str">
        <f t="shared" si="4"/>
        <v>-</v>
      </c>
      <c r="Q31" s="225">
        <f t="shared" si="5"/>
        <v>10</v>
      </c>
      <c r="R31" s="226" t="str">
        <f t="shared" si="6"/>
        <v>pendiente</v>
      </c>
      <c r="S31" s="227" t="str">
        <f t="shared" si="7"/>
        <v>pendiente</v>
      </c>
      <c r="T31" s="228" t="str">
        <f>IF(D4="No","No aplica",IF(S31="pendiente","pendiente",IF(S31="Muy Bajo",5%,IF(S31="Bajo",30%,IF(S31="Medio",50%,IF(S31="Alto",70%,90%))))))</f>
        <v>pendiente</v>
      </c>
      <c r="U31" s="120"/>
    </row>
    <row r="32" spans="1:21" ht="51" x14ac:dyDescent="0.25">
      <c r="A32" s="304"/>
      <c r="B32" s="301"/>
      <c r="C32" s="171" t="s">
        <v>377</v>
      </c>
      <c r="D32" s="120" t="s">
        <v>199</v>
      </c>
      <c r="E32" s="225" t="e">
        <f t="shared" si="1"/>
        <v>#N/A</v>
      </c>
      <c r="F32" s="225">
        <v>2</v>
      </c>
      <c r="G32" s="120" t="s">
        <v>199</v>
      </c>
      <c r="H32" s="225" t="e">
        <f t="shared" si="2"/>
        <v>#N/A</v>
      </c>
      <c r="I32" s="225">
        <v>1</v>
      </c>
      <c r="J32" s="120" t="s">
        <v>199</v>
      </c>
      <c r="K32" s="225" t="e">
        <f t="shared" si="3"/>
        <v>#N/A</v>
      </c>
      <c r="L32" s="225">
        <v>2</v>
      </c>
      <c r="M32" s="120" t="s">
        <v>199</v>
      </c>
      <c r="N32" s="225" t="e">
        <f t="shared" si="0"/>
        <v>#N/A</v>
      </c>
      <c r="O32" s="225">
        <v>2</v>
      </c>
      <c r="P32" s="225" t="str">
        <f t="shared" si="4"/>
        <v>-</v>
      </c>
      <c r="Q32" s="225">
        <f t="shared" si="5"/>
        <v>10</v>
      </c>
      <c r="R32" s="226" t="str">
        <f t="shared" si="6"/>
        <v>pendiente</v>
      </c>
      <c r="S32" s="227" t="str">
        <f t="shared" si="7"/>
        <v>pendiente</v>
      </c>
      <c r="T32" s="228" t="str">
        <f>IF(D4="No","No aplica",IF(S32="pendiente","pendiente",IF(S32="Muy Bajo",5%,IF(S32="Bajo",30%,IF(S32="Medio",50%,IF(S32="Alto",70%,90%))))))</f>
        <v>pendiente</v>
      </c>
      <c r="U32" s="120"/>
    </row>
    <row r="33" spans="1:21" ht="76.5" x14ac:dyDescent="0.25">
      <c r="A33" s="304"/>
      <c r="B33" s="302" t="s">
        <v>46</v>
      </c>
      <c r="C33" s="172" t="s">
        <v>378</v>
      </c>
      <c r="D33" s="120" t="s">
        <v>199</v>
      </c>
      <c r="E33" s="225" t="e">
        <f t="shared" si="1"/>
        <v>#N/A</v>
      </c>
      <c r="F33" s="225">
        <v>2</v>
      </c>
      <c r="G33" s="120" t="s">
        <v>199</v>
      </c>
      <c r="H33" s="225" t="e">
        <f t="shared" si="2"/>
        <v>#N/A</v>
      </c>
      <c r="I33" s="225">
        <v>1</v>
      </c>
      <c r="J33" s="120" t="s">
        <v>199</v>
      </c>
      <c r="K33" s="225" t="e">
        <f t="shared" si="3"/>
        <v>#N/A</v>
      </c>
      <c r="L33" s="225">
        <v>2</v>
      </c>
      <c r="M33" s="120" t="s">
        <v>199</v>
      </c>
      <c r="N33" s="225" t="e">
        <f t="shared" si="0"/>
        <v>#N/A</v>
      </c>
      <c r="O33" s="225">
        <v>2</v>
      </c>
      <c r="P33" s="225" t="str">
        <f t="shared" si="4"/>
        <v>-</v>
      </c>
      <c r="Q33" s="225">
        <f t="shared" si="5"/>
        <v>10</v>
      </c>
      <c r="R33" s="226" t="str">
        <f t="shared" si="6"/>
        <v>pendiente</v>
      </c>
      <c r="S33" s="227" t="str">
        <f t="shared" si="7"/>
        <v>pendiente</v>
      </c>
      <c r="T33" s="228" t="str">
        <f>IF(D4="No","No aplica",IF(S33="pendiente","pendiente",IF(S33="Muy Bajo",5%,IF(S33="Bajo",30%,IF(S33="Medio",50%,IF(S33="Alto",70%,90%))))))</f>
        <v>pendiente</v>
      </c>
      <c r="U33" s="120"/>
    </row>
    <row r="34" spans="1:21" ht="76.5" x14ac:dyDescent="0.25">
      <c r="A34" s="305" t="s">
        <v>9</v>
      </c>
      <c r="B34" s="300" t="s">
        <v>61</v>
      </c>
      <c r="C34" s="171" t="s">
        <v>379</v>
      </c>
      <c r="D34" s="120" t="s">
        <v>199</v>
      </c>
      <c r="E34" s="225" t="e">
        <f t="shared" si="1"/>
        <v>#N/A</v>
      </c>
      <c r="F34" s="225">
        <v>2</v>
      </c>
      <c r="G34" s="120" t="s">
        <v>199</v>
      </c>
      <c r="H34" s="225" t="e">
        <f t="shared" si="2"/>
        <v>#N/A</v>
      </c>
      <c r="I34" s="225">
        <v>1</v>
      </c>
      <c r="J34" s="120" t="s">
        <v>199</v>
      </c>
      <c r="K34" s="225" t="e">
        <f t="shared" si="3"/>
        <v>#N/A</v>
      </c>
      <c r="L34" s="225">
        <v>2</v>
      </c>
      <c r="M34" s="120" t="s">
        <v>199</v>
      </c>
      <c r="N34" s="225" t="e">
        <f t="shared" si="0"/>
        <v>#N/A</v>
      </c>
      <c r="O34" s="225">
        <v>2</v>
      </c>
      <c r="P34" s="225" t="str">
        <f t="shared" si="4"/>
        <v>-</v>
      </c>
      <c r="Q34" s="225">
        <f t="shared" si="5"/>
        <v>10</v>
      </c>
      <c r="R34" s="226" t="str">
        <f t="shared" si="6"/>
        <v>pendiente</v>
      </c>
      <c r="S34" s="227" t="str">
        <f t="shared" si="7"/>
        <v>pendiente</v>
      </c>
      <c r="T34" s="228" t="str">
        <f>IF(D5="No","No aplica",IF(S34="pendiente","pendiente",IF(S34="Muy Bajo",5%,IF(S34="Bajo",30%,IF(S34="Medio",50%,IF(S34="Alto",70%,90%))))))</f>
        <v>pendiente</v>
      </c>
      <c r="U34" s="120"/>
    </row>
    <row r="35" spans="1:21" ht="51" x14ac:dyDescent="0.25">
      <c r="A35" s="305"/>
      <c r="B35" s="300"/>
      <c r="C35" s="171" t="s">
        <v>380</v>
      </c>
      <c r="D35" s="120" t="s">
        <v>199</v>
      </c>
      <c r="E35" s="225" t="e">
        <f t="shared" si="1"/>
        <v>#N/A</v>
      </c>
      <c r="F35" s="225">
        <v>2</v>
      </c>
      <c r="G35" s="120" t="s">
        <v>199</v>
      </c>
      <c r="H35" s="225" t="e">
        <f t="shared" si="2"/>
        <v>#N/A</v>
      </c>
      <c r="I35" s="225">
        <v>1</v>
      </c>
      <c r="J35" s="120" t="s">
        <v>199</v>
      </c>
      <c r="K35" s="225" t="e">
        <f t="shared" si="3"/>
        <v>#N/A</v>
      </c>
      <c r="L35" s="225">
        <v>2</v>
      </c>
      <c r="M35" s="120" t="s">
        <v>199</v>
      </c>
      <c r="N35" s="225" t="e">
        <f t="shared" si="0"/>
        <v>#N/A</v>
      </c>
      <c r="O35" s="225">
        <v>2</v>
      </c>
      <c r="P35" s="225" t="str">
        <f t="shared" si="4"/>
        <v>-</v>
      </c>
      <c r="Q35" s="225">
        <f t="shared" si="5"/>
        <v>10</v>
      </c>
      <c r="R35" s="226" t="str">
        <f t="shared" si="6"/>
        <v>pendiente</v>
      </c>
      <c r="S35" s="227" t="str">
        <f t="shared" si="7"/>
        <v>pendiente</v>
      </c>
      <c r="T35" s="228" t="str">
        <f>IF(D5="No","No aplica",IF(S35="pendiente","pendiente",IF(S35="Muy Bajo",5%,IF(S35="Bajo",30%,IF(S35="Medio",50%,IF(S35="Alto",70%,90%))))))</f>
        <v>pendiente</v>
      </c>
      <c r="U35" s="120"/>
    </row>
    <row r="36" spans="1:21" ht="51" x14ac:dyDescent="0.25">
      <c r="A36" s="305"/>
      <c r="B36" s="300"/>
      <c r="C36" s="171" t="s">
        <v>381</v>
      </c>
      <c r="D36" s="120" t="s">
        <v>199</v>
      </c>
      <c r="E36" s="225" t="e">
        <f t="shared" si="1"/>
        <v>#N/A</v>
      </c>
      <c r="F36" s="225">
        <v>2</v>
      </c>
      <c r="G36" s="120" t="s">
        <v>199</v>
      </c>
      <c r="H36" s="225" t="e">
        <f t="shared" si="2"/>
        <v>#N/A</v>
      </c>
      <c r="I36" s="225">
        <v>1</v>
      </c>
      <c r="J36" s="120" t="s">
        <v>199</v>
      </c>
      <c r="K36" s="225" t="e">
        <f t="shared" si="3"/>
        <v>#N/A</v>
      </c>
      <c r="L36" s="225">
        <v>2</v>
      </c>
      <c r="M36" s="120" t="s">
        <v>199</v>
      </c>
      <c r="N36" s="225" t="e">
        <f t="shared" si="0"/>
        <v>#N/A</v>
      </c>
      <c r="O36" s="225">
        <v>2</v>
      </c>
      <c r="P36" s="225" t="str">
        <f t="shared" si="4"/>
        <v>-</v>
      </c>
      <c r="Q36" s="225">
        <f t="shared" si="5"/>
        <v>10</v>
      </c>
      <c r="R36" s="226" t="str">
        <f t="shared" si="6"/>
        <v>pendiente</v>
      </c>
      <c r="S36" s="227" t="str">
        <f t="shared" si="7"/>
        <v>pendiente</v>
      </c>
      <c r="T36" s="228" t="str">
        <f>IF(D5="No","No aplica",IF(S36="pendiente","pendiente",IF(S36="Muy Bajo",5%,IF(S36="Bajo",30%,IF(S36="Medio",50%,IF(S36="Alto",70%,90%))))))</f>
        <v>pendiente</v>
      </c>
      <c r="U36" s="120"/>
    </row>
    <row r="37" spans="1:21" ht="102" x14ac:dyDescent="0.25">
      <c r="A37" s="305"/>
      <c r="B37" s="302" t="s">
        <v>382</v>
      </c>
      <c r="C37" s="303" t="s">
        <v>383</v>
      </c>
      <c r="D37" s="120" t="s">
        <v>199</v>
      </c>
      <c r="E37" s="225" t="e">
        <f t="shared" si="1"/>
        <v>#N/A</v>
      </c>
      <c r="F37" s="225">
        <v>2</v>
      </c>
      <c r="G37" s="120" t="s">
        <v>199</v>
      </c>
      <c r="H37" s="225" t="e">
        <f t="shared" si="2"/>
        <v>#N/A</v>
      </c>
      <c r="I37" s="225">
        <v>1</v>
      </c>
      <c r="J37" s="120" t="s">
        <v>199</v>
      </c>
      <c r="K37" s="225" t="e">
        <f t="shared" si="3"/>
        <v>#N/A</v>
      </c>
      <c r="L37" s="225">
        <v>2</v>
      </c>
      <c r="M37" s="120" t="s">
        <v>199</v>
      </c>
      <c r="N37" s="225" t="e">
        <f t="shared" si="0"/>
        <v>#N/A</v>
      </c>
      <c r="O37" s="225">
        <v>2</v>
      </c>
      <c r="P37" s="225" t="str">
        <f t="shared" si="4"/>
        <v>-</v>
      </c>
      <c r="Q37" s="225">
        <f t="shared" si="5"/>
        <v>10</v>
      </c>
      <c r="R37" s="226" t="str">
        <f t="shared" si="6"/>
        <v>pendiente</v>
      </c>
      <c r="S37" s="227" t="str">
        <f t="shared" si="7"/>
        <v>pendiente</v>
      </c>
      <c r="T37" s="228" t="str">
        <f>IF(D5="No","No aplica",IF(S37="pendiente","pendiente",IF(S37="Muy Bajo",5%,IF(S37="Bajo",30%,IF(S37="Medio",50%,IF(S37="Alto",70%,90%))))))</f>
        <v>pendiente</v>
      </c>
      <c r="U37" s="120"/>
    </row>
    <row r="38" spans="1:21" ht="102" x14ac:dyDescent="0.25">
      <c r="A38" s="305"/>
      <c r="B38" s="302" t="s">
        <v>62</v>
      </c>
      <c r="C38" s="224" t="s">
        <v>384</v>
      </c>
      <c r="D38" s="120" t="s">
        <v>199</v>
      </c>
      <c r="E38" s="225" t="e">
        <f t="shared" si="1"/>
        <v>#N/A</v>
      </c>
      <c r="F38" s="225">
        <v>2</v>
      </c>
      <c r="G38" s="120" t="s">
        <v>199</v>
      </c>
      <c r="H38" s="225" t="e">
        <f t="shared" si="2"/>
        <v>#N/A</v>
      </c>
      <c r="I38" s="225">
        <v>1</v>
      </c>
      <c r="J38" s="120" t="s">
        <v>199</v>
      </c>
      <c r="K38" s="225" t="e">
        <f t="shared" si="3"/>
        <v>#N/A</v>
      </c>
      <c r="L38" s="225">
        <v>2</v>
      </c>
      <c r="M38" s="120" t="s">
        <v>199</v>
      </c>
      <c r="N38" s="225" t="e">
        <f t="shared" si="0"/>
        <v>#N/A</v>
      </c>
      <c r="O38" s="225">
        <v>2</v>
      </c>
      <c r="P38" s="225" t="str">
        <f t="shared" si="4"/>
        <v>-</v>
      </c>
      <c r="Q38" s="225">
        <f t="shared" si="5"/>
        <v>10</v>
      </c>
      <c r="R38" s="226" t="str">
        <f t="shared" si="6"/>
        <v>pendiente</v>
      </c>
      <c r="S38" s="227" t="str">
        <f t="shared" si="7"/>
        <v>pendiente</v>
      </c>
      <c r="T38" s="228" t="str">
        <f>IF(D5="No","No aplica",IF(S38="pendiente","pendiente",IF(S38="Muy Bajo",5%,IF(S38="Bajo",30%,IF(S38="Medio",50%,IF(S38="Alto",70%,90%))))))</f>
        <v>pendiente</v>
      </c>
      <c r="U38" s="120"/>
    </row>
    <row r="39" spans="1:21" ht="76.5" x14ac:dyDescent="0.25">
      <c r="A39" s="305"/>
      <c r="B39" s="300" t="s">
        <v>63</v>
      </c>
      <c r="C39" s="171" t="s">
        <v>385</v>
      </c>
      <c r="D39" s="120" t="s">
        <v>199</v>
      </c>
      <c r="E39" s="225" t="e">
        <f t="shared" si="1"/>
        <v>#N/A</v>
      </c>
      <c r="F39" s="225">
        <v>2</v>
      </c>
      <c r="G39" s="120" t="s">
        <v>199</v>
      </c>
      <c r="H39" s="225" t="e">
        <f t="shared" si="2"/>
        <v>#N/A</v>
      </c>
      <c r="I39" s="225">
        <v>1</v>
      </c>
      <c r="J39" s="120" t="s">
        <v>199</v>
      </c>
      <c r="K39" s="225" t="e">
        <f t="shared" si="3"/>
        <v>#N/A</v>
      </c>
      <c r="L39" s="225">
        <v>2</v>
      </c>
      <c r="M39" s="120" t="s">
        <v>199</v>
      </c>
      <c r="N39" s="225" t="e">
        <f t="shared" si="0"/>
        <v>#N/A</v>
      </c>
      <c r="O39" s="225">
        <v>2</v>
      </c>
      <c r="P39" s="225" t="str">
        <f t="shared" si="4"/>
        <v>-</v>
      </c>
      <c r="Q39" s="225">
        <f t="shared" si="5"/>
        <v>10</v>
      </c>
      <c r="R39" s="226" t="str">
        <f t="shared" si="6"/>
        <v>pendiente</v>
      </c>
      <c r="S39" s="227" t="str">
        <f t="shared" si="7"/>
        <v>pendiente</v>
      </c>
      <c r="T39" s="228" t="str">
        <f>IF(D5="No","No aplica",IF(S39="pendiente","pendiente",IF(S39="Muy Bajo",5%,IF(S39="Bajo",30%,IF(S39="Medio",50%,IF(S39="Alto",70%,90%))))))</f>
        <v>pendiente</v>
      </c>
      <c r="U39" s="120"/>
    </row>
    <row r="40" spans="1:21" ht="51" x14ac:dyDescent="0.25">
      <c r="A40" s="305"/>
      <c r="B40" s="300"/>
      <c r="C40" s="171" t="s">
        <v>386</v>
      </c>
      <c r="D40" s="120" t="s">
        <v>199</v>
      </c>
      <c r="E40" s="225" t="e">
        <f t="shared" si="1"/>
        <v>#N/A</v>
      </c>
      <c r="F40" s="225">
        <v>2</v>
      </c>
      <c r="G40" s="120" t="s">
        <v>199</v>
      </c>
      <c r="H40" s="225" t="e">
        <f t="shared" si="2"/>
        <v>#N/A</v>
      </c>
      <c r="I40" s="225">
        <v>1</v>
      </c>
      <c r="J40" s="120" t="s">
        <v>199</v>
      </c>
      <c r="K40" s="225" t="e">
        <f t="shared" si="3"/>
        <v>#N/A</v>
      </c>
      <c r="L40" s="225">
        <v>2</v>
      </c>
      <c r="M40" s="120" t="s">
        <v>199</v>
      </c>
      <c r="N40" s="225" t="e">
        <f t="shared" si="0"/>
        <v>#N/A</v>
      </c>
      <c r="O40" s="225">
        <v>2</v>
      </c>
      <c r="P40" s="225" t="str">
        <f t="shared" si="4"/>
        <v>-</v>
      </c>
      <c r="Q40" s="225">
        <f t="shared" si="5"/>
        <v>10</v>
      </c>
      <c r="R40" s="226" t="str">
        <f t="shared" si="6"/>
        <v>pendiente</v>
      </c>
      <c r="S40" s="227" t="str">
        <f t="shared" si="7"/>
        <v>pendiente</v>
      </c>
      <c r="T40" s="228" t="str">
        <f>IF(D5="No","No aplica",IF(S40="pendiente","pendiente",IF(S40="Muy Bajo",5%,IF(S40="Bajo",30%,IF(S40="Medio",50%,IF(S40="Alto",70%,90%))))))</f>
        <v>pendiente</v>
      </c>
      <c r="U40" s="120"/>
    </row>
    <row r="41" spans="1:21" ht="76.5" x14ac:dyDescent="0.25">
      <c r="A41" s="306" t="s">
        <v>10</v>
      </c>
      <c r="B41" s="302" t="s">
        <v>64</v>
      </c>
      <c r="C41" s="171" t="s">
        <v>387</v>
      </c>
      <c r="D41" s="120" t="s">
        <v>199</v>
      </c>
      <c r="E41" s="225" t="e">
        <f t="shared" si="1"/>
        <v>#N/A</v>
      </c>
      <c r="F41" s="225">
        <v>2</v>
      </c>
      <c r="G41" s="120" t="s">
        <v>199</v>
      </c>
      <c r="H41" s="225" t="e">
        <f t="shared" si="2"/>
        <v>#N/A</v>
      </c>
      <c r="I41" s="225">
        <v>1</v>
      </c>
      <c r="J41" s="120" t="s">
        <v>199</v>
      </c>
      <c r="K41" s="225" t="e">
        <f t="shared" si="3"/>
        <v>#N/A</v>
      </c>
      <c r="L41" s="225">
        <v>2</v>
      </c>
      <c r="M41" s="120" t="s">
        <v>199</v>
      </c>
      <c r="N41" s="225" t="e">
        <f t="shared" si="0"/>
        <v>#N/A</v>
      </c>
      <c r="O41" s="225">
        <v>2</v>
      </c>
      <c r="P41" s="225" t="str">
        <f t="shared" si="4"/>
        <v>-</v>
      </c>
      <c r="Q41" s="225">
        <f t="shared" si="5"/>
        <v>10</v>
      </c>
      <c r="R41" s="226" t="str">
        <f t="shared" si="6"/>
        <v>pendiente</v>
      </c>
      <c r="S41" s="227" t="str">
        <f t="shared" si="7"/>
        <v>pendiente</v>
      </c>
      <c r="T41" s="228" t="str">
        <f>IF(D6="No","No aplica",IF(S41="pendiente","pendiente",IF(S41="Muy Bajo",5%,IF(S41="Bajo",30%,IF(S41="Medio",50%,IF(S41="Alto",70%,90%))))))</f>
        <v>pendiente</v>
      </c>
      <c r="U41" s="120"/>
    </row>
    <row r="42" spans="1:21" ht="51" x14ac:dyDescent="0.25">
      <c r="A42" s="306"/>
      <c r="B42" s="300" t="s">
        <v>65</v>
      </c>
      <c r="C42" s="171" t="s">
        <v>388</v>
      </c>
      <c r="D42" s="120" t="s">
        <v>199</v>
      </c>
      <c r="E42" s="225" t="e">
        <f t="shared" si="1"/>
        <v>#N/A</v>
      </c>
      <c r="F42" s="225">
        <v>2</v>
      </c>
      <c r="G42" s="120" t="s">
        <v>199</v>
      </c>
      <c r="H42" s="225" t="e">
        <f t="shared" si="2"/>
        <v>#N/A</v>
      </c>
      <c r="I42" s="225">
        <v>1</v>
      </c>
      <c r="J42" s="120" t="s">
        <v>199</v>
      </c>
      <c r="K42" s="225" t="e">
        <f t="shared" si="3"/>
        <v>#N/A</v>
      </c>
      <c r="L42" s="225">
        <v>2</v>
      </c>
      <c r="M42" s="120" t="s">
        <v>199</v>
      </c>
      <c r="N42" s="225" t="e">
        <f t="shared" si="0"/>
        <v>#N/A</v>
      </c>
      <c r="O42" s="225">
        <v>2</v>
      </c>
      <c r="P42" s="225" t="str">
        <f t="shared" si="4"/>
        <v>-</v>
      </c>
      <c r="Q42" s="225">
        <f t="shared" si="5"/>
        <v>10</v>
      </c>
      <c r="R42" s="226" t="str">
        <f t="shared" si="6"/>
        <v>pendiente</v>
      </c>
      <c r="S42" s="227" t="str">
        <f t="shared" si="7"/>
        <v>pendiente</v>
      </c>
      <c r="T42" s="228" t="str">
        <f>IF(D6="No","No aplica",IF(S42="pendiente","pendiente",IF(S42="Muy Bajo",5%,IF(S42="Bajo",30%,IF(S42="Medio",50%,IF(S42="Alto",70%,90%))))))</f>
        <v>pendiente</v>
      </c>
      <c r="U42" s="120"/>
    </row>
    <row r="43" spans="1:21" ht="51" x14ac:dyDescent="0.25">
      <c r="A43" s="306"/>
      <c r="B43" s="300"/>
      <c r="C43" s="171" t="s">
        <v>389</v>
      </c>
      <c r="D43" s="120" t="s">
        <v>199</v>
      </c>
      <c r="E43" s="225" t="e">
        <f t="shared" si="1"/>
        <v>#N/A</v>
      </c>
      <c r="F43" s="225">
        <v>2</v>
      </c>
      <c r="G43" s="120" t="s">
        <v>199</v>
      </c>
      <c r="H43" s="225" t="e">
        <f t="shared" si="2"/>
        <v>#N/A</v>
      </c>
      <c r="I43" s="225">
        <v>1</v>
      </c>
      <c r="J43" s="120" t="s">
        <v>199</v>
      </c>
      <c r="K43" s="225" t="e">
        <f t="shared" si="3"/>
        <v>#N/A</v>
      </c>
      <c r="L43" s="225">
        <v>2</v>
      </c>
      <c r="M43" s="120" t="s">
        <v>199</v>
      </c>
      <c r="N43" s="225" t="e">
        <f t="shared" si="0"/>
        <v>#N/A</v>
      </c>
      <c r="O43" s="225">
        <v>2</v>
      </c>
      <c r="P43" s="225" t="str">
        <f t="shared" si="4"/>
        <v>-</v>
      </c>
      <c r="Q43" s="225">
        <f t="shared" si="5"/>
        <v>10</v>
      </c>
      <c r="R43" s="226" t="str">
        <f t="shared" si="6"/>
        <v>pendiente</v>
      </c>
      <c r="S43" s="227" t="str">
        <f t="shared" si="7"/>
        <v>pendiente</v>
      </c>
      <c r="T43" s="228" t="str">
        <f>IF(D6="No","No aplica",IF(S43="pendiente","pendiente",IF(S43="Muy Bajo",5%,IF(S43="Bajo",30%,IF(S43="Medio",50%,IF(S43="Alto",70%,90%))))))</f>
        <v>pendiente</v>
      </c>
      <c r="U43" s="120"/>
    </row>
    <row r="44" spans="1:21" ht="127.5" x14ac:dyDescent="0.25">
      <c r="A44" s="306"/>
      <c r="B44" s="302" t="s">
        <v>66</v>
      </c>
      <c r="C44" s="224" t="s">
        <v>390</v>
      </c>
      <c r="D44" s="120" t="s">
        <v>199</v>
      </c>
      <c r="E44" s="225" t="e">
        <f t="shared" si="1"/>
        <v>#N/A</v>
      </c>
      <c r="F44" s="225">
        <v>2</v>
      </c>
      <c r="G44" s="120" t="s">
        <v>199</v>
      </c>
      <c r="H44" s="225" t="e">
        <f t="shared" si="2"/>
        <v>#N/A</v>
      </c>
      <c r="I44" s="225">
        <v>1</v>
      </c>
      <c r="J44" s="120" t="s">
        <v>199</v>
      </c>
      <c r="K44" s="225" t="e">
        <f t="shared" si="3"/>
        <v>#N/A</v>
      </c>
      <c r="L44" s="225">
        <v>2</v>
      </c>
      <c r="M44" s="120" t="s">
        <v>199</v>
      </c>
      <c r="N44" s="225" t="e">
        <f t="shared" si="0"/>
        <v>#N/A</v>
      </c>
      <c r="O44" s="225">
        <v>2</v>
      </c>
      <c r="P44" s="225" t="str">
        <f t="shared" si="4"/>
        <v>-</v>
      </c>
      <c r="Q44" s="225">
        <f t="shared" si="5"/>
        <v>10</v>
      </c>
      <c r="R44" s="226" t="str">
        <f t="shared" si="6"/>
        <v>pendiente</v>
      </c>
      <c r="S44" s="227" t="str">
        <f t="shared" si="7"/>
        <v>pendiente</v>
      </c>
      <c r="T44" s="228" t="str">
        <f>IF(D6="No","No aplica",IF(S44="pendiente","pendiente",IF(S44="Muy Bajo",5%,IF(S44="Bajo",30%,IF(S44="Medio",50%,IF(S44="Alto",70%,90%))))))</f>
        <v>pendiente</v>
      </c>
      <c r="U44" s="120"/>
    </row>
    <row r="45" spans="1:21" ht="89.25" x14ac:dyDescent="0.25">
      <c r="A45" s="306"/>
      <c r="B45" s="302" t="s">
        <v>67</v>
      </c>
      <c r="C45" s="171" t="s">
        <v>394</v>
      </c>
      <c r="D45" s="120" t="s">
        <v>199</v>
      </c>
      <c r="E45" s="225" t="e">
        <f t="shared" si="1"/>
        <v>#N/A</v>
      </c>
      <c r="F45" s="225">
        <v>2</v>
      </c>
      <c r="G45" s="120" t="s">
        <v>199</v>
      </c>
      <c r="H45" s="225" t="e">
        <f t="shared" si="2"/>
        <v>#N/A</v>
      </c>
      <c r="I45" s="225">
        <v>1</v>
      </c>
      <c r="J45" s="120" t="s">
        <v>199</v>
      </c>
      <c r="K45" s="225" t="e">
        <f t="shared" si="3"/>
        <v>#N/A</v>
      </c>
      <c r="L45" s="225">
        <v>2</v>
      </c>
      <c r="M45" s="120" t="s">
        <v>199</v>
      </c>
      <c r="N45" s="225" t="e">
        <f t="shared" si="0"/>
        <v>#N/A</v>
      </c>
      <c r="O45" s="225">
        <v>2</v>
      </c>
      <c r="P45" s="225" t="str">
        <f t="shared" si="4"/>
        <v>-</v>
      </c>
      <c r="Q45" s="225">
        <f t="shared" si="5"/>
        <v>10</v>
      </c>
      <c r="R45" s="226" t="str">
        <f t="shared" si="6"/>
        <v>pendiente</v>
      </c>
      <c r="S45" s="227" t="str">
        <f t="shared" si="7"/>
        <v>pendiente</v>
      </c>
      <c r="T45" s="228" t="str">
        <f>IF(D6="No","No aplica",IF(S45="pendiente","pendiente",IF(S45="Muy Bajo",5%,IF(S45="Bajo",30%,IF(S45="Medio",50%,IF(S45="Alto",70%,90%))))))</f>
        <v>pendiente</v>
      </c>
      <c r="U45" s="120"/>
    </row>
    <row r="46" spans="1:21" ht="191.25" x14ac:dyDescent="0.25">
      <c r="A46" s="306"/>
      <c r="B46" s="302" t="s">
        <v>68</v>
      </c>
      <c r="C46" s="287" t="s">
        <v>391</v>
      </c>
      <c r="D46" s="120" t="s">
        <v>199</v>
      </c>
      <c r="E46" s="225" t="e">
        <f t="shared" si="1"/>
        <v>#N/A</v>
      </c>
      <c r="F46" s="225">
        <v>2</v>
      </c>
      <c r="G46" s="120" t="s">
        <v>199</v>
      </c>
      <c r="H46" s="225" t="e">
        <f t="shared" si="2"/>
        <v>#N/A</v>
      </c>
      <c r="I46" s="225">
        <v>1</v>
      </c>
      <c r="J46" s="120" t="s">
        <v>199</v>
      </c>
      <c r="K46" s="225" t="e">
        <f t="shared" si="3"/>
        <v>#N/A</v>
      </c>
      <c r="L46" s="225">
        <v>2</v>
      </c>
      <c r="M46" s="120" t="s">
        <v>199</v>
      </c>
      <c r="N46" s="225" t="e">
        <f t="shared" si="0"/>
        <v>#N/A</v>
      </c>
      <c r="O46" s="225">
        <v>2</v>
      </c>
      <c r="P46" s="225" t="str">
        <f t="shared" si="4"/>
        <v>-</v>
      </c>
      <c r="Q46" s="225">
        <f t="shared" si="5"/>
        <v>10</v>
      </c>
      <c r="R46" s="226" t="str">
        <f t="shared" si="6"/>
        <v>pendiente</v>
      </c>
      <c r="S46" s="227" t="str">
        <f t="shared" si="7"/>
        <v>pendiente</v>
      </c>
      <c r="T46" s="228" t="str">
        <f>IF(D6="No","No aplica",IF(S46="pendiente","pendiente",IF(S46="Muy Bajo",5%,IF(S46="Bajo",30%,IF(S46="Medio",50%,IF(S46="Alto",70%,90%))))))</f>
        <v>pendiente</v>
      </c>
      <c r="U46" s="120"/>
    </row>
    <row r="49" spans="1:1" s="83" customFormat="1" x14ac:dyDescent="0.25">
      <c r="A49" s="294"/>
    </row>
    <row r="50" spans="1:1" s="83" customFormat="1" x14ac:dyDescent="0.25">
      <c r="A50" s="294"/>
    </row>
    <row r="51" spans="1:1" s="83" customFormat="1" x14ac:dyDescent="0.25">
      <c r="A51" s="294"/>
    </row>
    <row r="52" spans="1:1" s="83" customFormat="1" x14ac:dyDescent="0.25">
      <c r="A52" s="294"/>
    </row>
    <row r="53" spans="1:1" s="83" customFormat="1" x14ac:dyDescent="0.25">
      <c r="A53" s="294"/>
    </row>
    <row r="54" spans="1:1" s="83" customFormat="1" x14ac:dyDescent="0.25">
      <c r="A54" s="294"/>
    </row>
    <row r="55" spans="1:1" s="83" customFormat="1" x14ac:dyDescent="0.25">
      <c r="A55" s="294"/>
    </row>
    <row r="56" spans="1:1" s="83" customFormat="1" x14ac:dyDescent="0.25">
      <c r="A56" s="294"/>
    </row>
    <row r="57" spans="1:1" s="83" customFormat="1" x14ac:dyDescent="0.25">
      <c r="A57" s="294"/>
    </row>
    <row r="58" spans="1:1" s="83" customFormat="1" x14ac:dyDescent="0.25">
      <c r="A58" s="294"/>
    </row>
    <row r="59" spans="1:1" s="83" customFormat="1" x14ac:dyDescent="0.25">
      <c r="A59" s="294"/>
    </row>
    <row r="60" spans="1:1" s="84" customFormat="1" x14ac:dyDescent="0.25">
      <c r="A60" s="295"/>
    </row>
    <row r="61" spans="1:1" s="84" customFormat="1" x14ac:dyDescent="0.25">
      <c r="A61" s="295"/>
    </row>
    <row r="62" spans="1:1" s="84" customFormat="1" x14ac:dyDescent="0.25">
      <c r="A62" s="295"/>
    </row>
    <row r="63" spans="1:1" s="84" customFormat="1" x14ac:dyDescent="0.25">
      <c r="A63" s="295"/>
    </row>
    <row r="64" spans="1:1" s="84" customFormat="1" x14ac:dyDescent="0.25">
      <c r="A64" s="295"/>
    </row>
    <row r="65" spans="1:4" s="84" customFormat="1" x14ac:dyDescent="0.25">
      <c r="A65" s="295"/>
      <c r="C65" s="84" t="s">
        <v>199</v>
      </c>
    </row>
    <row r="66" spans="1:4" s="84" customFormat="1" x14ac:dyDescent="0.25">
      <c r="A66" s="295"/>
      <c r="C66" s="84" t="s">
        <v>196</v>
      </c>
    </row>
    <row r="67" spans="1:4" s="84" customFormat="1" x14ac:dyDescent="0.25">
      <c r="A67" s="295"/>
      <c r="C67" s="84" t="s">
        <v>197</v>
      </c>
    </row>
    <row r="68" spans="1:4" s="84" customFormat="1" x14ac:dyDescent="0.25">
      <c r="A68" s="295"/>
    </row>
    <row r="69" spans="1:4" s="84" customFormat="1" x14ac:dyDescent="0.25">
      <c r="A69" s="295"/>
      <c r="B69" s="84" t="s">
        <v>196</v>
      </c>
      <c r="C69" s="84">
        <v>0</v>
      </c>
      <c r="D69" s="84" t="s">
        <v>174</v>
      </c>
    </row>
    <row r="70" spans="1:4" s="84" customFormat="1" x14ac:dyDescent="0.25">
      <c r="A70" s="295"/>
      <c r="B70" s="84" t="s">
        <v>197</v>
      </c>
      <c r="C70" s="84">
        <v>1</v>
      </c>
    </row>
    <row r="71" spans="1:4" s="84" customFormat="1" x14ac:dyDescent="0.25">
      <c r="A71" s="295"/>
    </row>
    <row r="72" spans="1:4" s="84" customFormat="1" x14ac:dyDescent="0.25">
      <c r="A72" s="295"/>
      <c r="B72" s="84" t="s">
        <v>196</v>
      </c>
      <c r="C72" s="84">
        <v>0</v>
      </c>
      <c r="D72" s="84" t="s">
        <v>175</v>
      </c>
    </row>
    <row r="73" spans="1:4" s="84" customFormat="1" x14ac:dyDescent="0.25">
      <c r="A73" s="295"/>
      <c r="B73" s="84" t="s">
        <v>197</v>
      </c>
      <c r="C73" s="84">
        <v>2</v>
      </c>
    </row>
    <row r="74" spans="1:4" s="84" customFormat="1" x14ac:dyDescent="0.25">
      <c r="A74" s="295"/>
    </row>
    <row r="75" spans="1:4" s="84" customFormat="1" x14ac:dyDescent="0.25">
      <c r="A75" s="295"/>
      <c r="B75" s="84" t="s">
        <v>196</v>
      </c>
      <c r="C75" s="84">
        <v>2</v>
      </c>
      <c r="D75" s="84" t="s">
        <v>228</v>
      </c>
    </row>
    <row r="76" spans="1:4" s="84" customFormat="1" x14ac:dyDescent="0.25">
      <c r="A76" s="295"/>
      <c r="B76" s="84" t="s">
        <v>197</v>
      </c>
      <c r="C76" s="84">
        <v>0</v>
      </c>
    </row>
    <row r="77" spans="1:4" s="84" customFormat="1" x14ac:dyDescent="0.25">
      <c r="A77" s="295"/>
    </row>
    <row r="78" spans="1:4" s="84" customFormat="1" x14ac:dyDescent="0.25">
      <c r="A78" s="295"/>
      <c r="B78" s="84" t="s">
        <v>196</v>
      </c>
      <c r="C78" s="84">
        <v>1</v>
      </c>
      <c r="D78" s="84" t="s">
        <v>171</v>
      </c>
    </row>
    <row r="79" spans="1:4" s="84" customFormat="1" x14ac:dyDescent="0.25">
      <c r="A79" s="295"/>
      <c r="B79" s="84" t="s">
        <v>197</v>
      </c>
      <c r="C79" s="84">
        <v>3</v>
      </c>
    </row>
    <row r="80" spans="1:4" s="84" customFormat="1" x14ac:dyDescent="0.25">
      <c r="A80" s="295"/>
    </row>
    <row r="81" spans="1:1" s="84" customFormat="1" x14ac:dyDescent="0.25">
      <c r="A81" s="295"/>
    </row>
    <row r="82" spans="1:1" s="84" customFormat="1" x14ac:dyDescent="0.25">
      <c r="A82" s="295"/>
    </row>
    <row r="83" spans="1:1" s="83" customFormat="1" x14ac:dyDescent="0.25">
      <c r="A83" s="294"/>
    </row>
    <row r="84" spans="1:1" s="83" customFormat="1" x14ac:dyDescent="0.25">
      <c r="A84" s="294"/>
    </row>
    <row r="85" spans="1:1" s="83" customFormat="1" x14ac:dyDescent="0.25">
      <c r="A85" s="294"/>
    </row>
    <row r="86" spans="1:1" s="83" customFormat="1" x14ac:dyDescent="0.25">
      <c r="A86" s="294"/>
    </row>
    <row r="87" spans="1:1" s="83" customFormat="1" x14ac:dyDescent="0.25">
      <c r="A87" s="294"/>
    </row>
    <row r="88" spans="1:1" s="83" customFormat="1" x14ac:dyDescent="0.25">
      <c r="A88" s="294"/>
    </row>
    <row r="89" spans="1:1" s="83" customFormat="1" x14ac:dyDescent="0.25">
      <c r="A89" s="294"/>
    </row>
    <row r="90" spans="1:1" s="83" customFormat="1" x14ac:dyDescent="0.25">
      <c r="A90" s="294"/>
    </row>
    <row r="91" spans="1:1" s="83" customFormat="1" x14ac:dyDescent="0.25">
      <c r="A91" s="294"/>
    </row>
    <row r="92" spans="1:1" s="83" customFormat="1" x14ac:dyDescent="0.25">
      <c r="A92" s="294"/>
    </row>
    <row r="93" spans="1:1" s="83" customFormat="1" x14ac:dyDescent="0.25">
      <c r="A93" s="294"/>
    </row>
    <row r="94" spans="1:1" s="83" customFormat="1" x14ac:dyDescent="0.25">
      <c r="A94" s="294"/>
    </row>
    <row r="95" spans="1:1" s="83" customFormat="1" x14ac:dyDescent="0.25">
      <c r="A95" s="294"/>
    </row>
  </sheetData>
  <sheetProtection algorithmName="SHA-512" hashValue="QdPv4zebeT2P9Xmu6mI7Jb7Qb3pYvFeYX+YklHOI+2G28VUf40w6gd8cJ08tguQA6hYzC4qbjsSPKlWLYHa1Iw==" saltValue="9scquzW7QbVm5xwDVsm8Nw==" spinCount="100000" sheet="1" objects="1" scenarios="1"/>
  <mergeCells count="16">
    <mergeCell ref="C14:U14"/>
    <mergeCell ref="A41:A46"/>
    <mergeCell ref="B42:B43"/>
    <mergeCell ref="B20:B23"/>
    <mergeCell ref="B28:B29"/>
    <mergeCell ref="B2:C2"/>
    <mergeCell ref="B30:B32"/>
    <mergeCell ref="B12:C12"/>
    <mergeCell ref="A34:A40"/>
    <mergeCell ref="B24:B27"/>
    <mergeCell ref="A20:A33"/>
    <mergeCell ref="B34:B36"/>
    <mergeCell ref="B39:B40"/>
    <mergeCell ref="C17:U17"/>
    <mergeCell ref="C16:U16"/>
    <mergeCell ref="C15:U15"/>
  </mergeCells>
  <conditionalFormatting sqref="D20:M46">
    <cfRule type="cellIs" dxfId="104" priority="44" stopIfTrue="1" operator="equal">
      <formula>"-"</formula>
    </cfRule>
  </conditionalFormatting>
  <conditionalFormatting sqref="T20:T46">
    <cfRule type="cellIs" dxfId="103" priority="40" stopIfTrue="1" operator="equal">
      <formula>"pendiente"</formula>
    </cfRule>
  </conditionalFormatting>
  <conditionalFormatting sqref="D4:D6">
    <cfRule type="cellIs" dxfId="102" priority="35" stopIfTrue="1" operator="equal">
      <formula>"-"</formula>
    </cfRule>
  </conditionalFormatting>
  <conditionalFormatting sqref="G20">
    <cfRule type="cellIs" dxfId="101" priority="29" stopIfTrue="1" operator="equal">
      <formula>"-"</formula>
    </cfRule>
  </conditionalFormatting>
  <conditionalFormatting sqref="J20">
    <cfRule type="cellIs" dxfId="100" priority="28" stopIfTrue="1" operator="equal">
      <formula>"-"</formula>
    </cfRule>
  </conditionalFormatting>
  <conditionalFormatting sqref="M20">
    <cfRule type="cellIs" dxfId="99" priority="27" stopIfTrue="1" operator="equal">
      <formula>"-"</formula>
    </cfRule>
  </conditionalFormatting>
  <conditionalFormatting sqref="D21:D46">
    <cfRule type="cellIs" dxfId="98" priority="22" stopIfTrue="1" operator="equal">
      <formula>"-"</formula>
    </cfRule>
  </conditionalFormatting>
  <conditionalFormatting sqref="G21:G46">
    <cfRule type="cellIs" dxfId="97" priority="21" stopIfTrue="1" operator="equal">
      <formula>"-"</formula>
    </cfRule>
  </conditionalFormatting>
  <conditionalFormatting sqref="J21:J46">
    <cfRule type="cellIs" dxfId="96" priority="20" stopIfTrue="1" operator="equal">
      <formula>"-"</formula>
    </cfRule>
  </conditionalFormatting>
  <conditionalFormatting sqref="M21:M46">
    <cfRule type="cellIs" dxfId="95" priority="19" stopIfTrue="1" operator="equal">
      <formula>"-"</formula>
    </cfRule>
  </conditionalFormatting>
  <conditionalFormatting sqref="D10">
    <cfRule type="cellIs" dxfId="94" priority="18" stopIfTrue="1" operator="equal">
      <formula>"-"</formula>
    </cfRule>
  </conditionalFormatting>
  <conditionalFormatting sqref="G21:G46">
    <cfRule type="cellIs" dxfId="93" priority="17" stopIfTrue="1" operator="equal">
      <formula>"-"</formula>
    </cfRule>
  </conditionalFormatting>
  <conditionalFormatting sqref="J21:J46">
    <cfRule type="cellIs" dxfId="92" priority="16" stopIfTrue="1" operator="equal">
      <formula>"-"</formula>
    </cfRule>
  </conditionalFormatting>
  <conditionalFormatting sqref="M21:M46">
    <cfRule type="cellIs" dxfId="91" priority="15" stopIfTrue="1" operator="equal">
      <formula>"-"</formula>
    </cfRule>
  </conditionalFormatting>
  <conditionalFormatting sqref="G21:G46">
    <cfRule type="cellIs" dxfId="90" priority="14" stopIfTrue="1" operator="equal">
      <formula>"-"</formula>
    </cfRule>
  </conditionalFormatting>
  <conditionalFormatting sqref="J21:J46">
    <cfRule type="cellIs" dxfId="89" priority="13" stopIfTrue="1" operator="equal">
      <formula>"-"</formula>
    </cfRule>
  </conditionalFormatting>
  <conditionalFormatting sqref="M21:M46">
    <cfRule type="cellIs" dxfId="88" priority="12" stopIfTrue="1" operator="equal">
      <formula>"-"</formula>
    </cfRule>
  </conditionalFormatting>
  <conditionalFormatting sqref="G21:G46">
    <cfRule type="cellIs" dxfId="87" priority="11" stopIfTrue="1" operator="equal">
      <formula>"-"</formula>
    </cfRule>
  </conditionalFormatting>
  <conditionalFormatting sqref="J21:J46">
    <cfRule type="cellIs" dxfId="86" priority="10" stopIfTrue="1" operator="equal">
      <formula>"-"</formula>
    </cfRule>
  </conditionalFormatting>
  <conditionalFormatting sqref="M21:M46">
    <cfRule type="cellIs" dxfId="85" priority="9" stopIfTrue="1" operator="equal">
      <formula>"-"</formula>
    </cfRule>
  </conditionalFormatting>
  <conditionalFormatting sqref="U20:U46">
    <cfRule type="cellIs" dxfId="84" priority="8" stopIfTrue="1" operator="equal">
      <formula>"-"</formula>
    </cfRule>
  </conditionalFormatting>
  <conditionalFormatting sqref="U21:U46">
    <cfRule type="cellIs" dxfId="83" priority="7" stopIfTrue="1" operator="equal">
      <formula>"-"</formula>
    </cfRule>
  </conditionalFormatting>
  <conditionalFormatting sqref="G21:G46">
    <cfRule type="cellIs" dxfId="82" priority="6" stopIfTrue="1" operator="equal">
      <formula>"-"</formula>
    </cfRule>
  </conditionalFormatting>
  <conditionalFormatting sqref="J21:J46">
    <cfRule type="cellIs" dxfId="81" priority="5" stopIfTrue="1" operator="equal">
      <formula>"-"</formula>
    </cfRule>
  </conditionalFormatting>
  <conditionalFormatting sqref="M21:M46">
    <cfRule type="cellIs" dxfId="80" priority="4" stopIfTrue="1" operator="equal">
      <formula>"-"</formula>
    </cfRule>
  </conditionalFormatting>
  <conditionalFormatting sqref="G21:G46">
    <cfRule type="cellIs" dxfId="79" priority="3" stopIfTrue="1" operator="equal">
      <formula>"-"</formula>
    </cfRule>
  </conditionalFormatting>
  <conditionalFormatting sqref="J21:J46">
    <cfRule type="cellIs" dxfId="78" priority="2" stopIfTrue="1" operator="equal">
      <formula>"-"</formula>
    </cfRule>
  </conditionalFormatting>
  <conditionalFormatting sqref="M21:M46">
    <cfRule type="cellIs" dxfId="77" priority="1" stopIfTrue="1" operator="equal">
      <formula>"-"</formula>
    </cfRule>
  </conditionalFormatting>
  <dataValidations count="2">
    <dataValidation type="list" allowBlank="1" showInputMessage="1" showErrorMessage="1" sqref="D11:D13 D18">
      <formula1>$C$66:$C$67</formula1>
    </dataValidation>
    <dataValidation type="list" allowBlank="1" showInputMessage="1" showErrorMessage="1" sqref="J20:J46 D10 G20:G46 D4:D6 D20:D46 M20:M46">
      <formula1>$C$65:$C$67</formula1>
    </dataValidation>
  </dataValidations>
  <printOptions horizontalCentered="1"/>
  <pageMargins left="0.19685039370078741" right="0.19685039370078741" top="0.78740157480314965" bottom="0.39370078740157483" header="0.19685039370078741" footer="0.19685039370078741"/>
  <pageSetup paperSize="9" scale="70" fitToHeight="0" orientation="landscape" r:id="rId1"/>
  <headerFooter>
    <oddHeader>&amp;L&amp;G&amp;R&amp;G</oddHeader>
    <oddFooter>&amp;L&amp;"-,Negrita"&amp;A&amp;RPágina &amp;P de &amp;N
Fecha impresión:&amp;"-,Negrita" &amp;D</oddFooter>
  </headerFooter>
  <ignoredErrors>
    <ignoredError sqref="E28:E46 H28:H46 H20:H26 E20:E26" evalError="1" unlockedFormula="1"/>
    <ignoredError sqref="K27:K46 N27:N46 N20:N26 K20:K26 E27 H27" evalError="1"/>
  </ignoredError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pageSetUpPr fitToPage="1"/>
  </sheetPr>
  <dimension ref="A2:L113"/>
  <sheetViews>
    <sheetView showGridLines="0" tabSelected="1" zoomScale="85" zoomScaleNormal="85" workbookViewId="0">
      <pane ySplit="8" topLeftCell="A9" activePane="bottomLeft" state="frozen"/>
      <selection activeCell="D17" sqref="D17:E17"/>
      <selection pane="bottomLeft" activeCell="D17" sqref="D17:E17"/>
    </sheetView>
  </sheetViews>
  <sheetFormatPr baseColWidth="10" defaultColWidth="11.5703125" defaultRowHeight="12.75" x14ac:dyDescent="0.25"/>
  <cols>
    <col min="1" max="1" width="4" style="80" customWidth="1"/>
    <col min="2" max="2" width="22.5703125" style="106" customWidth="1"/>
    <col min="3" max="3" width="70.42578125" style="80" customWidth="1"/>
    <col min="4" max="4" width="12.85546875" style="80" customWidth="1"/>
    <col min="5" max="5" width="12.140625" style="105" customWidth="1"/>
    <col min="6" max="6" width="8.5703125" style="80" customWidth="1"/>
    <col min="7" max="7" width="12.140625" style="311" customWidth="1"/>
    <col min="8" max="8" width="40.7109375" style="174" customWidth="1"/>
    <col min="9" max="9" width="12.140625" style="105" customWidth="1"/>
    <col min="10" max="10" width="12.140625" style="312" customWidth="1"/>
    <col min="11" max="11" width="12.140625" style="311" customWidth="1"/>
    <col min="12" max="12" width="12.85546875" style="311" bestFit="1" customWidth="1"/>
    <col min="13" max="16384" width="11.5703125" style="80"/>
  </cols>
  <sheetData>
    <row r="2" spans="1:12" s="313" customFormat="1" ht="18.75" x14ac:dyDescent="0.25">
      <c r="A2" s="6" t="s">
        <v>256</v>
      </c>
      <c r="B2" s="165"/>
      <c r="D2" s="178"/>
      <c r="E2" s="178"/>
      <c r="F2" s="178"/>
      <c r="G2" s="314"/>
      <c r="I2" s="178"/>
      <c r="J2" s="315"/>
      <c r="K2" s="316"/>
      <c r="L2" s="316"/>
    </row>
    <row r="3" spans="1:12" s="313" customFormat="1" x14ac:dyDescent="0.25">
      <c r="A3" s="243"/>
      <c r="B3" s="165"/>
      <c r="D3" s="178"/>
      <c r="E3" s="178"/>
      <c r="F3" s="178"/>
      <c r="G3" s="314"/>
      <c r="I3" s="178"/>
      <c r="J3" s="315"/>
      <c r="K3" s="316"/>
      <c r="L3" s="316"/>
    </row>
    <row r="4" spans="1:12" ht="18.75" x14ac:dyDescent="0.25">
      <c r="A4" s="21"/>
      <c r="B4" s="181" t="s">
        <v>97</v>
      </c>
      <c r="C4" s="177"/>
    </row>
    <row r="5" spans="1:12" ht="18.75" x14ac:dyDescent="0.25">
      <c r="A5" s="21"/>
      <c r="B5" s="181" t="s">
        <v>295</v>
      </c>
      <c r="C5" s="177"/>
    </row>
    <row r="6" spans="1:12" ht="18.75" x14ac:dyDescent="0.25">
      <c r="A6" s="21"/>
      <c r="B6" s="181" t="s">
        <v>294</v>
      </c>
      <c r="C6" s="177"/>
    </row>
    <row r="7" spans="1:12" x14ac:dyDescent="0.25">
      <c r="B7" s="127"/>
      <c r="C7" s="118"/>
      <c r="D7" s="118"/>
      <c r="E7" s="121"/>
      <c r="F7" s="118"/>
      <c r="G7" s="320"/>
      <c r="H7" s="293"/>
      <c r="I7" s="121"/>
      <c r="J7" s="321"/>
      <c r="K7" s="320"/>
      <c r="L7" s="320"/>
    </row>
    <row r="8" spans="1:12" s="174" customFormat="1" ht="38.25" x14ac:dyDescent="0.25">
      <c r="B8" s="326" t="s">
        <v>0</v>
      </c>
      <c r="C8" s="326" t="s">
        <v>1</v>
      </c>
      <c r="D8" s="326" t="s">
        <v>395</v>
      </c>
      <c r="E8" s="326" t="s">
        <v>398</v>
      </c>
      <c r="F8" s="326" t="s">
        <v>399</v>
      </c>
      <c r="G8" s="327" t="s">
        <v>14</v>
      </c>
      <c r="H8" s="326" t="s">
        <v>2</v>
      </c>
      <c r="I8" s="326" t="s">
        <v>15</v>
      </c>
      <c r="J8" s="328" t="s">
        <v>34</v>
      </c>
      <c r="K8" s="327" t="s">
        <v>131</v>
      </c>
      <c r="L8" s="327" t="s">
        <v>218</v>
      </c>
    </row>
    <row r="9" spans="1:12" ht="114.75" x14ac:dyDescent="0.25">
      <c r="A9" s="332" t="s">
        <v>241</v>
      </c>
      <c r="B9" s="329" t="s">
        <v>59</v>
      </c>
      <c r="C9" s="231" t="s">
        <v>340</v>
      </c>
      <c r="D9" s="281">
        <v>3</v>
      </c>
      <c r="E9" s="282" t="str">
        <f>+'Gestión Directa Prob.'!T20</f>
        <v>pendiente</v>
      </c>
      <c r="F9" s="283">
        <v>3</v>
      </c>
      <c r="G9" s="284" t="str">
        <f>IF('Gestión Directa Prob.'!D4="No","No aplica",+IF(COUNTIF(E9:E12,"pendiente")&gt;0,"pendiente",AVERAGE($D$9*$E$9*$F$9,$D$9*$E$10*$F$10,$D$9*$E$11*$F$11,$D$9*$E$12*$F$12)))</f>
        <v>pendiente</v>
      </c>
      <c r="H9" s="287" t="s">
        <v>136</v>
      </c>
      <c r="I9" s="285"/>
      <c r="J9" s="282" t="str">
        <f>IF(I9="sí",E9/2,E9)</f>
        <v>pendiente</v>
      </c>
      <c r="K9" s="284" t="str">
        <f>IF('Gestión Directa Prob.'!D4="No","No aplica",+IF(G9="pendiente","pendiente",AVERAGE(D9*J9*F9,D9*J10*F10,D9*J11*F11,D9*J12*F12)))</f>
        <v>pendiente</v>
      </c>
      <c r="L9" s="286"/>
    </row>
    <row r="10" spans="1:12" ht="102" x14ac:dyDescent="0.25">
      <c r="A10" s="333"/>
      <c r="B10" s="329"/>
      <c r="C10" s="287" t="s">
        <v>397</v>
      </c>
      <c r="D10" s="281"/>
      <c r="E10" s="282" t="str">
        <f>+'Gestión Directa Prob.'!T21</f>
        <v>pendiente</v>
      </c>
      <c r="F10" s="283">
        <v>2</v>
      </c>
      <c r="G10" s="284"/>
      <c r="H10" s="287" t="s">
        <v>82</v>
      </c>
      <c r="I10" s="285"/>
      <c r="J10" s="282" t="str">
        <f t="shared" ref="J10:J22" si="0">IF(I10="sí",E10/2,E10)</f>
        <v>pendiente</v>
      </c>
      <c r="K10" s="284"/>
      <c r="L10" s="286"/>
    </row>
    <row r="11" spans="1:12" ht="76.5" x14ac:dyDescent="0.25">
      <c r="A11" s="333"/>
      <c r="B11" s="329"/>
      <c r="C11" s="231" t="s">
        <v>341</v>
      </c>
      <c r="D11" s="281"/>
      <c r="E11" s="282" t="str">
        <f>+'Gestión Directa Prob.'!T22</f>
        <v>pendiente</v>
      </c>
      <c r="F11" s="283">
        <v>3</v>
      </c>
      <c r="G11" s="284"/>
      <c r="H11" s="287" t="s">
        <v>137</v>
      </c>
      <c r="I11" s="285"/>
      <c r="J11" s="282" t="str">
        <f t="shared" si="0"/>
        <v>pendiente</v>
      </c>
      <c r="K11" s="284"/>
      <c r="L11" s="286"/>
    </row>
    <row r="12" spans="1:12" ht="102" x14ac:dyDescent="0.25">
      <c r="A12" s="333"/>
      <c r="B12" s="329"/>
      <c r="C12" s="171" t="s">
        <v>396</v>
      </c>
      <c r="D12" s="281"/>
      <c r="E12" s="282" t="str">
        <f>+'Gestión Directa Prob.'!T23</f>
        <v>pendiente</v>
      </c>
      <c r="F12" s="283">
        <v>2</v>
      </c>
      <c r="G12" s="284"/>
      <c r="H12" s="287" t="s">
        <v>138</v>
      </c>
      <c r="I12" s="285"/>
      <c r="J12" s="282" t="str">
        <f t="shared" si="0"/>
        <v>pendiente</v>
      </c>
      <c r="K12" s="284"/>
      <c r="L12" s="286"/>
    </row>
    <row r="13" spans="1:12" ht="140.25" x14ac:dyDescent="0.25">
      <c r="A13" s="333"/>
      <c r="B13" s="301" t="s">
        <v>60</v>
      </c>
      <c r="C13" s="287" t="s">
        <v>342</v>
      </c>
      <c r="D13" s="281">
        <v>3</v>
      </c>
      <c r="E13" s="282" t="str">
        <f>+'Gestión Directa Prob.'!T24</f>
        <v>pendiente</v>
      </c>
      <c r="F13" s="283">
        <v>1</v>
      </c>
      <c r="G13" s="284" t="str">
        <f>IF('Gestión Directa Prob.'!D4="No","No aplica",+IF(COUNTIF(E13:E15,"pendiente")&gt;0,"pendiente",AVERAGE($D$13*$E$13*$F$13,$D$13*$E$14*$F$14,$D$13*$E$15*$F$15,$D$13*$E$16*$F$16)))</f>
        <v>pendiente</v>
      </c>
      <c r="H13" s="287" t="s">
        <v>168</v>
      </c>
      <c r="I13" s="285"/>
      <c r="J13" s="282" t="str">
        <f t="shared" si="0"/>
        <v>pendiente</v>
      </c>
      <c r="K13" s="284" t="str">
        <f>IF('Gestión Directa Prob.'!D4="No","No aplica",+IF(G13="pendiente","pendiente",AVERAGE(D13*J13*F13,D13*J14*F14,D13*J15*F15,D13*J16*F16)))</f>
        <v>pendiente</v>
      </c>
      <c r="L13" s="286"/>
    </row>
    <row r="14" spans="1:12" ht="114.75" x14ac:dyDescent="0.25">
      <c r="A14" s="333"/>
      <c r="B14" s="301"/>
      <c r="C14" s="224" t="s">
        <v>343</v>
      </c>
      <c r="D14" s="281"/>
      <c r="E14" s="282" t="str">
        <f>+'Gestión Directa Prob.'!T25</f>
        <v>pendiente</v>
      </c>
      <c r="F14" s="283">
        <v>3</v>
      </c>
      <c r="G14" s="284"/>
      <c r="H14" s="287" t="s">
        <v>169</v>
      </c>
      <c r="I14" s="285"/>
      <c r="J14" s="282" t="str">
        <f t="shared" si="0"/>
        <v>pendiente</v>
      </c>
      <c r="K14" s="284"/>
      <c r="L14" s="286"/>
    </row>
    <row r="15" spans="1:12" ht="63.75" x14ac:dyDescent="0.25">
      <c r="A15" s="333"/>
      <c r="B15" s="301"/>
      <c r="C15" s="171" t="s">
        <v>344</v>
      </c>
      <c r="D15" s="281"/>
      <c r="E15" s="282" t="str">
        <f>+'Gestión Directa Prob.'!T26</f>
        <v>pendiente</v>
      </c>
      <c r="F15" s="283">
        <v>1</v>
      </c>
      <c r="G15" s="284"/>
      <c r="H15" s="287" t="s">
        <v>170</v>
      </c>
      <c r="I15" s="285"/>
      <c r="J15" s="282" t="str">
        <f t="shared" si="0"/>
        <v>pendiente</v>
      </c>
      <c r="K15" s="284"/>
      <c r="L15" s="286"/>
    </row>
    <row r="16" spans="1:12" ht="153" x14ac:dyDescent="0.25">
      <c r="A16" s="333"/>
      <c r="B16" s="301"/>
      <c r="C16" s="171" t="s">
        <v>345</v>
      </c>
      <c r="D16" s="281"/>
      <c r="E16" s="282" t="str">
        <f>+'Gestión Directa Prob.'!T27</f>
        <v>pendiente</v>
      </c>
      <c r="F16" s="283">
        <v>2</v>
      </c>
      <c r="G16" s="284"/>
      <c r="H16" s="287" t="s">
        <v>240</v>
      </c>
      <c r="I16" s="285"/>
      <c r="J16" s="282" t="str">
        <f t="shared" si="0"/>
        <v>pendiente</v>
      </c>
      <c r="K16" s="284"/>
      <c r="L16" s="286"/>
    </row>
    <row r="17" spans="1:12" ht="89.25" x14ac:dyDescent="0.25">
      <c r="A17" s="333"/>
      <c r="B17" s="329" t="s">
        <v>7</v>
      </c>
      <c r="C17" s="287" t="s">
        <v>346</v>
      </c>
      <c r="D17" s="281">
        <v>3</v>
      </c>
      <c r="E17" s="282" t="str">
        <f>+'Gestión Directa Prob.'!T28</f>
        <v>pendiente</v>
      </c>
      <c r="F17" s="283">
        <v>1</v>
      </c>
      <c r="G17" s="284" t="str">
        <f>IF('Gestión Directa Prob.'!D4="No","No aplica",+IF(COUNTIF(E17:E18,"pendiente")&gt;0,"pendiente",AVERAGE($D$17*$E$17*$F$17,$D$17*$E$18*$F$18)))</f>
        <v>pendiente</v>
      </c>
      <c r="H17" s="287" t="s">
        <v>83</v>
      </c>
      <c r="I17" s="285"/>
      <c r="J17" s="282" t="str">
        <f t="shared" si="0"/>
        <v>pendiente</v>
      </c>
      <c r="K17" s="284" t="str">
        <f>IF('Gestión Directa Prob.'!D4="No","No aplica",+IF(G17="pendiente","pendiente",AVERAGE(D17*J17*F17,D17*J18*F18)))</f>
        <v>pendiente</v>
      </c>
      <c r="L17" s="286"/>
    </row>
    <row r="18" spans="1:12" ht="63.75" x14ac:dyDescent="0.25">
      <c r="A18" s="333"/>
      <c r="B18" s="329"/>
      <c r="C18" s="171" t="s">
        <v>347</v>
      </c>
      <c r="D18" s="281"/>
      <c r="E18" s="282" t="str">
        <f>+'Gestión Directa Prob.'!T29</f>
        <v>pendiente</v>
      </c>
      <c r="F18" s="283">
        <v>1</v>
      </c>
      <c r="G18" s="284"/>
      <c r="H18" s="287" t="s">
        <v>139</v>
      </c>
      <c r="I18" s="285"/>
      <c r="J18" s="282" t="str">
        <f t="shared" si="0"/>
        <v>pendiente</v>
      </c>
      <c r="K18" s="284"/>
      <c r="L18" s="286"/>
    </row>
    <row r="19" spans="1:12" ht="102" x14ac:dyDescent="0.25">
      <c r="A19" s="333"/>
      <c r="B19" s="330" t="s">
        <v>8</v>
      </c>
      <c r="C19" s="171" t="s">
        <v>348</v>
      </c>
      <c r="D19" s="281">
        <v>4</v>
      </c>
      <c r="E19" s="282" t="str">
        <f>+'Gestión Directa Prob.'!T30</f>
        <v>pendiente</v>
      </c>
      <c r="F19" s="283">
        <v>2</v>
      </c>
      <c r="G19" s="284" t="str">
        <f>IF('Gestión Directa Prob.'!D4="No","No aplica",+IF(COUNTIF(E19:E21,"pendiente")&gt;0,"pendiente",AVERAGE($D$19*$E$19*$F$19,$D$19*$E$20*$F$20,$D$19*$E$21*$F$21)))</f>
        <v>pendiente</v>
      </c>
      <c r="H19" s="287" t="s">
        <v>92</v>
      </c>
      <c r="I19" s="285"/>
      <c r="J19" s="282" t="str">
        <f t="shared" si="0"/>
        <v>pendiente</v>
      </c>
      <c r="K19" s="284" t="str">
        <f>IF('Gestión Directa Prob.'!D4="No","No aplica",+IF(G19="pendiente","pendiente",AVERAGE(D19*J19*F19,D19*J20*F20,D19*J21*F21)))</f>
        <v>pendiente</v>
      </c>
      <c r="L19" s="286"/>
    </row>
    <row r="20" spans="1:12" ht="114.75" x14ac:dyDescent="0.25">
      <c r="A20" s="333"/>
      <c r="B20" s="330"/>
      <c r="C20" s="171" t="s">
        <v>349</v>
      </c>
      <c r="D20" s="281"/>
      <c r="E20" s="282" t="str">
        <f>+'Gestión Directa Prob.'!T31</f>
        <v>pendiente</v>
      </c>
      <c r="F20" s="283">
        <v>2</v>
      </c>
      <c r="G20" s="284"/>
      <c r="H20" s="287" t="s">
        <v>84</v>
      </c>
      <c r="I20" s="285"/>
      <c r="J20" s="282" t="str">
        <f t="shared" si="0"/>
        <v>pendiente</v>
      </c>
      <c r="K20" s="284"/>
      <c r="L20" s="286"/>
    </row>
    <row r="21" spans="1:12" ht="114.75" x14ac:dyDescent="0.25">
      <c r="A21" s="333"/>
      <c r="B21" s="330"/>
      <c r="C21" s="171" t="s">
        <v>350</v>
      </c>
      <c r="D21" s="281"/>
      <c r="E21" s="282" t="str">
        <f>+'Gestión Directa Prob.'!T32</f>
        <v>pendiente</v>
      </c>
      <c r="F21" s="283">
        <v>2</v>
      </c>
      <c r="G21" s="284"/>
      <c r="H21" s="288" t="s">
        <v>93</v>
      </c>
      <c r="I21" s="285"/>
      <c r="J21" s="282" t="str">
        <f t="shared" si="0"/>
        <v>pendiente</v>
      </c>
      <c r="K21" s="284"/>
      <c r="L21" s="286"/>
    </row>
    <row r="22" spans="1:12" ht="89.25" x14ac:dyDescent="0.25">
      <c r="A22" s="334"/>
      <c r="B22" s="287" t="s">
        <v>46</v>
      </c>
      <c r="C22" s="172" t="s">
        <v>283</v>
      </c>
      <c r="D22" s="283">
        <v>4</v>
      </c>
      <c r="E22" s="282" t="str">
        <f>+'Gestión Directa Prob.'!T33</f>
        <v>pendiente</v>
      </c>
      <c r="F22" s="283">
        <v>1</v>
      </c>
      <c r="G22" s="289" t="str">
        <f>IF('Gestión Directa Prob.'!D4="No","No aplica",+IF(COUNTIF(E22:E22,"pendiente")&gt;0,"pendiente",AVERAGE($D$22*$E$22*$F$22)))</f>
        <v>pendiente</v>
      </c>
      <c r="H22" s="288" t="s">
        <v>57</v>
      </c>
      <c r="I22" s="285"/>
      <c r="J22" s="282" t="str">
        <f t="shared" si="0"/>
        <v>pendiente</v>
      </c>
      <c r="K22" s="289" t="str">
        <f>IF('Gestión Directa Prob.'!D4="No","No aplica",+IF(G22="pendiente","pendiente",AVERAGE(D22*J22*F22)))</f>
        <v>pendiente</v>
      </c>
      <c r="L22" s="286"/>
    </row>
    <row r="23" spans="1:12" ht="18.75" x14ac:dyDescent="0.25">
      <c r="B23" s="322"/>
      <c r="C23" s="323"/>
      <c r="D23" s="324"/>
      <c r="E23" s="325"/>
      <c r="F23" s="324"/>
      <c r="G23" s="331"/>
      <c r="H23" s="290" t="s">
        <v>116</v>
      </c>
      <c r="I23" s="290"/>
      <c r="J23" s="290"/>
      <c r="K23" s="291" t="str">
        <f>IF('Gestión Directa Prob.'!D4="No","No aplica",+IF(COUNTIF(K9:K22,"pendiente")&gt;0,"pendiente",SUM(K9:K22)*0.9/24.975))</f>
        <v>pendiente</v>
      </c>
      <c r="L23" s="80"/>
    </row>
    <row r="24" spans="1:12" s="84" customFormat="1" x14ac:dyDescent="0.25">
      <c r="A24" s="111"/>
      <c r="B24" s="110"/>
      <c r="C24" s="111"/>
      <c r="D24" s="111"/>
      <c r="E24" s="317"/>
      <c r="F24" s="109"/>
      <c r="G24" s="318"/>
      <c r="H24" s="295"/>
      <c r="I24" s="252"/>
      <c r="J24" s="254"/>
      <c r="K24" s="319"/>
      <c r="L24" s="319"/>
    </row>
    <row r="25" spans="1:12" s="84" customFormat="1" x14ac:dyDescent="0.25">
      <c r="A25" s="111"/>
      <c r="B25" s="110"/>
      <c r="C25" s="111"/>
      <c r="D25" s="111"/>
      <c r="E25" s="317"/>
      <c r="F25" s="109"/>
      <c r="G25" s="318"/>
      <c r="H25" s="295"/>
      <c r="I25" s="252"/>
      <c r="J25" s="254"/>
      <c r="K25" s="319"/>
      <c r="L25" s="319"/>
    </row>
    <row r="26" spans="1:12" ht="114.75" x14ac:dyDescent="0.25">
      <c r="A26" s="305" t="s">
        <v>9</v>
      </c>
      <c r="B26" s="329" t="s">
        <v>61</v>
      </c>
      <c r="C26" s="171" t="s">
        <v>351</v>
      </c>
      <c r="D26" s="281">
        <v>3</v>
      </c>
      <c r="E26" s="282" t="str">
        <f>+'Gestión Directa Prob.'!T34</f>
        <v>pendiente</v>
      </c>
      <c r="F26" s="283">
        <v>2</v>
      </c>
      <c r="G26" s="284" t="str">
        <f>IF('Gestión Directa Prob.'!D5="No","No aplica",+IF(COUNTIF(E26:E28,"pendiente")&gt;0,"pendiente",AVERAGE($D$26*$E$26*$F$26,$D$26*$E$27*$F$27,$D$26*$E$28*$F$28)))</f>
        <v>pendiente</v>
      </c>
      <c r="H26" s="287" t="s">
        <v>85</v>
      </c>
      <c r="I26" s="285"/>
      <c r="J26" s="282" t="str">
        <f>IF(I26="sí",E26/2,E26)</f>
        <v>pendiente</v>
      </c>
      <c r="K26" s="284" t="str">
        <f>IF('Gestión Directa Prob.'!D5="No","No aplica",+IF(G26="pendiente","pendiente",AVERAGE(D26*J26*F26,D26*J27*F27,D26*J28*F28)))</f>
        <v>pendiente</v>
      </c>
      <c r="L26" s="335"/>
    </row>
    <row r="27" spans="1:12" ht="114.75" x14ac:dyDescent="0.25">
      <c r="A27" s="305"/>
      <c r="B27" s="329"/>
      <c r="C27" s="171" t="s">
        <v>352</v>
      </c>
      <c r="D27" s="281"/>
      <c r="E27" s="282" t="str">
        <f>+'Gestión Directa Prob.'!T35</f>
        <v>pendiente</v>
      </c>
      <c r="F27" s="283">
        <v>2</v>
      </c>
      <c r="G27" s="284"/>
      <c r="H27" s="287" t="s">
        <v>85</v>
      </c>
      <c r="I27" s="285"/>
      <c r="J27" s="282" t="str">
        <f t="shared" ref="J27:J32" si="1">IF(I27="sí",E27/2,E27)</f>
        <v>pendiente</v>
      </c>
      <c r="K27" s="284"/>
      <c r="L27" s="286"/>
    </row>
    <row r="28" spans="1:12" ht="165.75" x14ac:dyDescent="0.25">
      <c r="A28" s="305"/>
      <c r="B28" s="329"/>
      <c r="C28" s="171" t="s">
        <v>353</v>
      </c>
      <c r="D28" s="281"/>
      <c r="E28" s="282" t="str">
        <f>+'Gestión Directa Prob.'!T36</f>
        <v>pendiente</v>
      </c>
      <c r="F28" s="283">
        <v>2</v>
      </c>
      <c r="G28" s="284"/>
      <c r="H28" s="287" t="s">
        <v>140</v>
      </c>
      <c r="I28" s="285"/>
      <c r="J28" s="282" t="str">
        <f t="shared" si="1"/>
        <v>pendiente</v>
      </c>
      <c r="K28" s="284"/>
      <c r="L28" s="286"/>
    </row>
    <row r="29" spans="1:12" ht="76.5" x14ac:dyDescent="0.25">
      <c r="A29" s="305"/>
      <c r="B29" s="287" t="s">
        <v>354</v>
      </c>
      <c r="C29" s="303" t="s">
        <v>355</v>
      </c>
      <c r="D29" s="283">
        <v>4</v>
      </c>
      <c r="E29" s="282" t="str">
        <f>+'Gestión Directa Prob.'!T37</f>
        <v>pendiente</v>
      </c>
      <c r="F29" s="283">
        <v>3</v>
      </c>
      <c r="G29" s="289" t="str">
        <f>IF('Gestión Directa Prob.'!D5="No","No aplica",+IF(COUNTIF(E29:E29,"pendiente")&gt;0,"pendiente",D29*E29*F29))</f>
        <v>pendiente</v>
      </c>
      <c r="H29" s="287" t="s">
        <v>262</v>
      </c>
      <c r="I29" s="285"/>
      <c r="J29" s="282" t="str">
        <f t="shared" si="1"/>
        <v>pendiente</v>
      </c>
      <c r="K29" s="289" t="str">
        <f>IF('Gestión Directa Prob.'!D5="No","No aplica",+IF(G29="pendiente","pendiente",D29*J29*F29))</f>
        <v>pendiente</v>
      </c>
      <c r="L29" s="286"/>
    </row>
    <row r="30" spans="1:12" ht="89.25" x14ac:dyDescent="0.25">
      <c r="A30" s="305"/>
      <c r="B30" s="287" t="s">
        <v>62</v>
      </c>
      <c r="C30" s="224" t="s">
        <v>356</v>
      </c>
      <c r="D30" s="283">
        <v>4</v>
      </c>
      <c r="E30" s="282" t="str">
        <f>+'Gestión Directa Prob.'!T38</f>
        <v>pendiente</v>
      </c>
      <c r="F30" s="283">
        <v>3</v>
      </c>
      <c r="G30" s="289" t="str">
        <f>IF('Gestión Directa Prob.'!D5="No","No aplica",+IF(COUNTIF(E30:E30,"pendiente")&gt;0,"pendiente",D30*E30*F30))</f>
        <v>pendiente</v>
      </c>
      <c r="H30" s="287" t="s">
        <v>261</v>
      </c>
      <c r="I30" s="285"/>
      <c r="J30" s="282" t="str">
        <f t="shared" si="1"/>
        <v>pendiente</v>
      </c>
      <c r="K30" s="289" t="str">
        <f>IF('Gestión Directa Prob.'!D5="No","No aplica",IF(G30="pendiente","pendiente",D30*J30*F30))</f>
        <v>pendiente</v>
      </c>
      <c r="L30" s="286"/>
    </row>
    <row r="31" spans="1:12" ht="102" x14ac:dyDescent="0.25">
      <c r="A31" s="305"/>
      <c r="B31" s="329" t="s">
        <v>63</v>
      </c>
      <c r="C31" s="171" t="s">
        <v>357</v>
      </c>
      <c r="D31" s="281">
        <v>4</v>
      </c>
      <c r="E31" s="282" t="str">
        <f>+'Gestión Directa Prob.'!T39</f>
        <v>pendiente</v>
      </c>
      <c r="F31" s="283">
        <v>2</v>
      </c>
      <c r="G31" s="284" t="str">
        <f>IF('Gestión Directa Prob.'!D5="No","No aplica",+IF(COUNTIF(E31:E32,"pendiente")&gt;0,"pendiente",AVERAGE($D$31*$E$31*$F$31,$D$31*$E$32*$F$32)))</f>
        <v>pendiente</v>
      </c>
      <c r="H31" s="287" t="s">
        <v>164</v>
      </c>
      <c r="I31" s="285"/>
      <c r="J31" s="282" t="str">
        <f t="shared" si="1"/>
        <v>pendiente</v>
      </c>
      <c r="K31" s="284" t="str">
        <f>IF('Gestión Directa Prob.'!D5="No","No aplica",+IF(G31="pendiente","pendiente",AVERAGE(D31*J31*F31,D31*J32*F32)))</f>
        <v>pendiente</v>
      </c>
      <c r="L31" s="286"/>
    </row>
    <row r="32" spans="1:12" ht="153" x14ac:dyDescent="0.25">
      <c r="A32" s="305"/>
      <c r="B32" s="329"/>
      <c r="C32" s="171" t="s">
        <v>358</v>
      </c>
      <c r="D32" s="281"/>
      <c r="E32" s="282" t="str">
        <f>+'Gestión Directa Prob.'!T40</f>
        <v>pendiente</v>
      </c>
      <c r="F32" s="283">
        <v>2</v>
      </c>
      <c r="G32" s="284"/>
      <c r="H32" s="287" t="s">
        <v>165</v>
      </c>
      <c r="I32" s="285"/>
      <c r="J32" s="282" t="str">
        <f t="shared" si="1"/>
        <v>pendiente</v>
      </c>
      <c r="K32" s="284"/>
      <c r="L32" s="286"/>
    </row>
    <row r="33" spans="1:12" ht="18.75" x14ac:dyDescent="0.25">
      <c r="A33" s="174"/>
      <c r="B33" s="322"/>
      <c r="C33" s="323"/>
      <c r="D33" s="324"/>
      <c r="E33" s="325"/>
      <c r="F33" s="324"/>
      <c r="G33" s="336"/>
      <c r="H33" s="290" t="s">
        <v>231</v>
      </c>
      <c r="I33" s="290"/>
      <c r="J33" s="290"/>
      <c r="K33" s="291" t="str">
        <f>IF('Gestión Directa Prob.'!D5="No","No aplica",+IF(COUNTIF(K26:K32,"pendiente")&gt;0,"pendiente",SUM(K26:K32)*0.9/34.2))</f>
        <v>pendiente</v>
      </c>
      <c r="L33" s="80"/>
    </row>
    <row r="34" spans="1:12" s="84" customFormat="1" x14ac:dyDescent="0.25">
      <c r="A34" s="296"/>
      <c r="B34" s="110"/>
      <c r="C34" s="111"/>
      <c r="D34" s="111"/>
      <c r="E34" s="317"/>
      <c r="F34" s="109"/>
      <c r="G34" s="318"/>
      <c r="H34" s="295"/>
      <c r="I34" s="252"/>
      <c r="J34" s="254"/>
      <c r="K34" s="319"/>
      <c r="L34" s="319"/>
    </row>
    <row r="35" spans="1:12" s="84" customFormat="1" x14ac:dyDescent="0.25">
      <c r="A35" s="296"/>
      <c r="B35" s="110"/>
      <c r="C35" s="111"/>
      <c r="D35" s="111"/>
      <c r="E35" s="317"/>
      <c r="F35" s="109"/>
      <c r="G35" s="318"/>
      <c r="H35" s="295"/>
      <c r="I35" s="252"/>
      <c r="J35" s="254"/>
      <c r="K35" s="319"/>
      <c r="L35" s="319"/>
    </row>
    <row r="36" spans="1:12" ht="76.5" x14ac:dyDescent="0.25">
      <c r="A36" s="306" t="s">
        <v>10</v>
      </c>
      <c r="B36" s="287" t="s">
        <v>64</v>
      </c>
      <c r="C36" s="171" t="s">
        <v>359</v>
      </c>
      <c r="D36" s="283">
        <v>4</v>
      </c>
      <c r="E36" s="282" t="str">
        <f>+'Gestión Directa Prob.'!T41</f>
        <v>pendiente</v>
      </c>
      <c r="F36" s="283">
        <v>2</v>
      </c>
      <c r="G36" s="289" t="str">
        <f>IF('Gestión Directa Prob.'!D6="No","No aplica",+IF(COUNTIF(E36:E36,"pendiente")&gt;0,"pendiente",D36*E36*F36))</f>
        <v>pendiente</v>
      </c>
      <c r="H36" s="288" t="s">
        <v>166</v>
      </c>
      <c r="I36" s="285"/>
      <c r="J36" s="282" t="str">
        <f t="shared" ref="J36:J41" si="2">IF(I36="sí",E36/2,E36)</f>
        <v>pendiente</v>
      </c>
      <c r="K36" s="289" t="str">
        <f>IF('Gestión Directa Prob.'!D6="No","No aplica",+IF(G36="pendiente","pendiente",D36*J36*F36))</f>
        <v>pendiente</v>
      </c>
      <c r="L36" s="286"/>
    </row>
    <row r="37" spans="1:12" ht="127.5" x14ac:dyDescent="0.25">
      <c r="A37" s="306"/>
      <c r="B37" s="329" t="s">
        <v>65</v>
      </c>
      <c r="C37" s="171" t="s">
        <v>360</v>
      </c>
      <c r="D37" s="281">
        <v>4</v>
      </c>
      <c r="E37" s="282" t="str">
        <f>+'Gestión Directa Prob.'!T42</f>
        <v>pendiente</v>
      </c>
      <c r="F37" s="283">
        <v>2</v>
      </c>
      <c r="G37" s="284" t="str">
        <f>IF('Gestión Directa Prob.'!D6="No","No aplica",+IF(COUNTIF(E37:E38,"pendiente")&gt;0,"pendiente",AVERAGE($D$37*$E$37*$F$37,$D$37*$E$38*$F$38)))</f>
        <v>pendiente</v>
      </c>
      <c r="H37" s="288" t="s">
        <v>94</v>
      </c>
      <c r="I37" s="285"/>
      <c r="J37" s="282" t="str">
        <f t="shared" si="2"/>
        <v>pendiente</v>
      </c>
      <c r="K37" s="284" t="str">
        <f>IF('Gestión Directa Prob.'!D6="No","No aplica",+IF(G37="pendiente","pendiente",AVERAGE(D37*J37*F37,D37*J38*F38)))</f>
        <v>pendiente</v>
      </c>
      <c r="L37" s="286"/>
    </row>
    <row r="38" spans="1:12" ht="89.25" x14ac:dyDescent="0.25">
      <c r="A38" s="306"/>
      <c r="B38" s="329"/>
      <c r="C38" s="171" t="s">
        <v>361</v>
      </c>
      <c r="D38" s="281"/>
      <c r="E38" s="282" t="str">
        <f>+'Gestión Directa Prob.'!T43</f>
        <v>pendiente</v>
      </c>
      <c r="F38" s="283">
        <v>2</v>
      </c>
      <c r="G38" s="284"/>
      <c r="H38" s="287" t="s">
        <v>167</v>
      </c>
      <c r="I38" s="285"/>
      <c r="J38" s="282" t="str">
        <f t="shared" si="2"/>
        <v>pendiente</v>
      </c>
      <c r="K38" s="284"/>
      <c r="L38" s="286"/>
    </row>
    <row r="39" spans="1:12" ht="153" x14ac:dyDescent="0.25">
      <c r="A39" s="306"/>
      <c r="B39" s="287" t="s">
        <v>66</v>
      </c>
      <c r="C39" s="224" t="s">
        <v>362</v>
      </c>
      <c r="D39" s="283">
        <v>4</v>
      </c>
      <c r="E39" s="282" t="str">
        <f>+'Gestión Directa Prob.'!T44</f>
        <v>pendiente</v>
      </c>
      <c r="F39" s="283">
        <v>3</v>
      </c>
      <c r="G39" s="289" t="str">
        <f>IF('Gestión Directa Prob.'!D6="No","No aplica",+IF(COUNTIF(E39:E39,"pendiente")&gt;0,"pendiente",D39*E39*F39))</f>
        <v>pendiente</v>
      </c>
      <c r="H39" s="287" t="s">
        <v>141</v>
      </c>
      <c r="I39" s="285"/>
      <c r="J39" s="282" t="str">
        <f t="shared" si="2"/>
        <v>pendiente</v>
      </c>
      <c r="K39" s="289" t="str">
        <f>IF('Gestión Directa Prob.'!D6="No","No aplica",+IF(G39="pendiente","pendiente",D39*J39*F39))</f>
        <v>pendiente</v>
      </c>
      <c r="L39" s="286"/>
    </row>
    <row r="40" spans="1:12" ht="114.75" x14ac:dyDescent="0.25">
      <c r="A40" s="306"/>
      <c r="B40" s="287" t="s">
        <v>67</v>
      </c>
      <c r="C40" s="171" t="s">
        <v>363</v>
      </c>
      <c r="D40" s="283">
        <v>4</v>
      </c>
      <c r="E40" s="282" t="str">
        <f>+'Gestión Directa Prob.'!T45</f>
        <v>pendiente</v>
      </c>
      <c r="F40" s="283">
        <v>2</v>
      </c>
      <c r="G40" s="289" t="str">
        <f>IF('Gestión Directa Prob.'!D6="No","No aplica",+IF(COUNTIF(E40:E40,"pendiente")&gt;0,"pendiente",D40*E40*F40))</f>
        <v>pendiente</v>
      </c>
      <c r="H40" s="287" t="s">
        <v>142</v>
      </c>
      <c r="I40" s="285"/>
      <c r="J40" s="282" t="str">
        <f t="shared" si="2"/>
        <v>pendiente</v>
      </c>
      <c r="K40" s="289" t="str">
        <f>IF('Gestión Directa Prob.'!D6="No","No aplica",+IF(G40="pendiente","pendiente",D40*J40*F40))</f>
        <v>pendiente</v>
      </c>
      <c r="L40" s="286"/>
    </row>
    <row r="41" spans="1:12" ht="153" x14ac:dyDescent="0.25">
      <c r="A41" s="306"/>
      <c r="B41" s="287" t="s">
        <v>68</v>
      </c>
      <c r="C41" s="287" t="s">
        <v>364</v>
      </c>
      <c r="D41" s="283">
        <v>4</v>
      </c>
      <c r="E41" s="282" t="str">
        <f>+'Gestión Directa Prob.'!T46</f>
        <v>pendiente</v>
      </c>
      <c r="F41" s="283">
        <v>1</v>
      </c>
      <c r="G41" s="289" t="str">
        <f>IF('Gestión Directa Prob.'!D6="No","No aplica",+IF(COUNTIF(E41:E41,"pendiente")&gt;0,"pendiente",D41*E41*F41))</f>
        <v>pendiente</v>
      </c>
      <c r="H41" s="287" t="s">
        <v>143</v>
      </c>
      <c r="I41" s="285"/>
      <c r="J41" s="282" t="str">
        <f t="shared" si="2"/>
        <v>pendiente</v>
      </c>
      <c r="K41" s="289" t="str">
        <f>IF('Gestión Directa Prob.'!D6="No","No aplica",+IF(G41="pendiente","pendiente",D41*J41*F41))</f>
        <v>pendiente</v>
      </c>
      <c r="L41" s="286"/>
    </row>
    <row r="42" spans="1:12" ht="18.75" x14ac:dyDescent="0.25">
      <c r="E42" s="121"/>
      <c r="F42" s="118"/>
      <c r="G42" s="337"/>
      <c r="H42" s="290" t="s">
        <v>232</v>
      </c>
      <c r="I42" s="290"/>
      <c r="J42" s="290"/>
      <c r="K42" s="291" t="str">
        <f>IF('Gestión Directa Prob.'!D6="No","No aplica",+IF(COUNTIF(K36:K41,"pendiente")&gt;0,"pendiente",SUM(K36:K41)*0.9/36))</f>
        <v>pendiente</v>
      </c>
      <c r="L42" s="80"/>
    </row>
    <row r="44" spans="1:12" s="84" customFormat="1" x14ac:dyDescent="0.25">
      <c r="B44" s="107"/>
      <c r="E44" s="252"/>
      <c r="G44" s="319"/>
      <c r="H44" s="295"/>
      <c r="I44" s="252"/>
      <c r="J44" s="254"/>
      <c r="K44" s="319"/>
      <c r="L44" s="319"/>
    </row>
    <row r="45" spans="1:12" s="84" customFormat="1" x14ac:dyDescent="0.25">
      <c r="B45" s="107"/>
      <c r="E45" s="254"/>
      <c r="F45" s="252"/>
      <c r="G45" s="319"/>
      <c r="H45" s="295"/>
      <c r="I45" s="252"/>
      <c r="J45" s="254"/>
      <c r="K45" s="319"/>
      <c r="L45" s="319"/>
    </row>
    <row r="46" spans="1:12" s="84" customFormat="1" x14ac:dyDescent="0.25">
      <c r="A46" s="111"/>
      <c r="B46" s="110"/>
      <c r="C46" s="111"/>
      <c r="D46" s="111"/>
      <c r="E46" s="317"/>
      <c r="F46" s="109"/>
      <c r="G46" s="318"/>
      <c r="H46" s="295"/>
      <c r="I46" s="252"/>
      <c r="J46" s="254"/>
      <c r="K46" s="319"/>
      <c r="L46" s="319"/>
    </row>
    <row r="47" spans="1:12" s="84" customFormat="1" x14ac:dyDescent="0.25">
      <c r="A47" s="111"/>
      <c r="B47" s="110"/>
      <c r="C47" s="111"/>
      <c r="D47" s="111"/>
      <c r="E47" s="317"/>
      <c r="F47" s="109"/>
      <c r="G47" s="318"/>
      <c r="H47" s="295"/>
      <c r="I47" s="252" t="s">
        <v>135</v>
      </c>
      <c r="J47" s="254"/>
      <c r="K47" s="319"/>
      <c r="L47" s="319"/>
    </row>
    <row r="48" spans="1:12" s="84" customFormat="1" x14ac:dyDescent="0.25">
      <c r="A48" s="111"/>
      <c r="B48" s="110"/>
      <c r="C48" s="111"/>
      <c r="D48" s="111"/>
      <c r="E48" s="317"/>
      <c r="F48" s="109"/>
      <c r="G48" s="318"/>
      <c r="H48" s="295"/>
      <c r="I48" s="252" t="s">
        <v>33</v>
      </c>
      <c r="J48" s="254"/>
      <c r="K48" s="319"/>
      <c r="L48" s="319"/>
    </row>
    <row r="49" spans="1:12" s="84" customFormat="1" x14ac:dyDescent="0.25">
      <c r="A49" s="111"/>
      <c r="B49" s="110"/>
      <c r="C49" s="111"/>
      <c r="D49" s="111"/>
      <c r="E49" s="317"/>
      <c r="F49" s="109"/>
      <c r="G49" s="318"/>
      <c r="H49" s="295"/>
      <c r="I49" s="252"/>
      <c r="J49" s="254"/>
      <c r="K49" s="319"/>
      <c r="L49" s="319"/>
    </row>
    <row r="50" spans="1:12" s="84" customFormat="1" x14ac:dyDescent="0.25">
      <c r="A50" s="111"/>
      <c r="B50" s="110"/>
      <c r="C50" s="111"/>
      <c r="D50" s="111"/>
      <c r="E50" s="317"/>
      <c r="F50" s="317"/>
      <c r="G50" s="318"/>
      <c r="H50" s="295"/>
      <c r="I50" s="252"/>
      <c r="J50" s="254"/>
      <c r="K50" s="319"/>
      <c r="L50" s="319"/>
    </row>
    <row r="51" spans="1:12" s="84" customFormat="1" x14ac:dyDescent="0.25">
      <c r="A51" s="111"/>
      <c r="B51" s="110"/>
      <c r="C51" s="111"/>
      <c r="D51" s="111"/>
      <c r="E51" s="317"/>
      <c r="F51" s="317"/>
      <c r="G51" s="318"/>
      <c r="H51" s="295"/>
      <c r="I51" s="252"/>
      <c r="J51" s="254"/>
      <c r="K51" s="319"/>
      <c r="L51" s="319"/>
    </row>
    <row r="52" spans="1:12" s="84" customFormat="1" x14ac:dyDescent="0.25">
      <c r="A52" s="111"/>
      <c r="B52" s="110"/>
      <c r="C52" s="111"/>
      <c r="D52" s="111"/>
      <c r="E52" s="317"/>
      <c r="F52" s="317"/>
      <c r="G52" s="318"/>
      <c r="H52" s="295"/>
      <c r="I52" s="252"/>
      <c r="J52" s="254"/>
      <c r="K52" s="319"/>
      <c r="L52" s="319"/>
    </row>
    <row r="53" spans="1:12" s="84" customFormat="1" x14ac:dyDescent="0.25">
      <c r="A53" s="111"/>
      <c r="B53" s="110"/>
      <c r="C53" s="111"/>
      <c r="D53" s="111"/>
      <c r="E53" s="317"/>
      <c r="F53" s="317"/>
      <c r="G53" s="318"/>
      <c r="H53" s="295"/>
      <c r="I53" s="252"/>
      <c r="J53" s="254"/>
      <c r="K53" s="319"/>
      <c r="L53" s="319"/>
    </row>
    <row r="54" spans="1:12" s="84" customFormat="1" x14ac:dyDescent="0.25">
      <c r="A54" s="111"/>
      <c r="B54" s="110"/>
      <c r="C54" s="111"/>
      <c r="D54" s="111"/>
      <c r="E54" s="317"/>
      <c r="F54" s="317"/>
      <c r="G54" s="318"/>
      <c r="H54" s="295"/>
      <c r="I54" s="252"/>
      <c r="J54" s="254"/>
      <c r="K54" s="319"/>
      <c r="L54" s="319"/>
    </row>
    <row r="55" spans="1:12" s="84" customFormat="1" x14ac:dyDescent="0.25">
      <c r="A55" s="111"/>
      <c r="B55" s="110"/>
      <c r="C55" s="111"/>
      <c r="D55" s="111"/>
      <c r="E55" s="317"/>
      <c r="F55" s="317"/>
      <c r="G55" s="318"/>
      <c r="H55" s="295"/>
      <c r="I55" s="252"/>
      <c r="J55" s="254"/>
      <c r="K55" s="319"/>
      <c r="L55" s="319"/>
    </row>
    <row r="56" spans="1:12" s="84" customFormat="1" x14ac:dyDescent="0.25">
      <c r="A56" s="111"/>
      <c r="B56" s="110"/>
      <c r="C56" s="111"/>
      <c r="D56" s="111"/>
      <c r="E56" s="109"/>
      <c r="F56" s="111"/>
      <c r="G56" s="318"/>
      <c r="H56" s="295"/>
      <c r="I56" s="252"/>
      <c r="J56" s="254"/>
      <c r="K56" s="319"/>
      <c r="L56" s="319"/>
    </row>
    <row r="57" spans="1:12" s="84" customFormat="1" x14ac:dyDescent="0.25">
      <c r="A57" s="111"/>
      <c r="B57" s="107"/>
      <c r="C57" s="111"/>
      <c r="D57" s="111"/>
      <c r="E57" s="109"/>
      <c r="F57" s="111"/>
      <c r="G57" s="318"/>
      <c r="H57" s="295"/>
      <c r="I57" s="252"/>
      <c r="J57" s="254"/>
      <c r="K57" s="319"/>
      <c r="L57" s="319"/>
    </row>
    <row r="58" spans="1:12" s="84" customFormat="1" x14ac:dyDescent="0.25">
      <c r="A58" s="111"/>
      <c r="B58" s="107"/>
      <c r="C58" s="111"/>
      <c r="D58" s="111"/>
      <c r="E58" s="109"/>
      <c r="F58" s="111"/>
      <c r="G58" s="318"/>
      <c r="H58" s="295"/>
      <c r="I58" s="252"/>
      <c r="J58" s="254"/>
      <c r="K58" s="319"/>
      <c r="L58" s="319"/>
    </row>
    <row r="59" spans="1:12" s="84" customFormat="1" x14ac:dyDescent="0.25">
      <c r="A59" s="111"/>
      <c r="B59" s="107"/>
      <c r="C59" s="111"/>
      <c r="D59" s="111"/>
      <c r="E59" s="109"/>
      <c r="F59" s="111"/>
      <c r="G59" s="318"/>
      <c r="H59" s="295"/>
      <c r="I59" s="252"/>
      <c r="J59" s="254"/>
      <c r="K59" s="319"/>
      <c r="L59" s="319"/>
    </row>
    <row r="60" spans="1:12" s="84" customFormat="1" x14ac:dyDescent="0.25">
      <c r="A60" s="111"/>
      <c r="B60" s="107"/>
      <c r="C60" s="111"/>
      <c r="D60" s="111"/>
      <c r="E60" s="109"/>
      <c r="F60" s="111"/>
      <c r="G60" s="318"/>
      <c r="H60" s="295"/>
      <c r="I60" s="252"/>
      <c r="J60" s="254"/>
      <c r="K60" s="319"/>
      <c r="L60" s="319"/>
    </row>
    <row r="61" spans="1:12" s="84" customFormat="1" x14ac:dyDescent="0.25">
      <c r="A61" s="111"/>
      <c r="B61" s="107" t="s">
        <v>3</v>
      </c>
      <c r="C61" s="111"/>
      <c r="D61" s="111"/>
      <c r="E61" s="109"/>
      <c r="F61" s="111"/>
      <c r="G61" s="318"/>
      <c r="H61" s="295"/>
      <c r="I61" s="252"/>
      <c r="J61" s="254"/>
      <c r="K61" s="319"/>
      <c r="L61" s="319"/>
    </row>
    <row r="62" spans="1:12" s="84" customFormat="1" x14ac:dyDescent="0.25">
      <c r="A62" s="111"/>
      <c r="B62" s="107" t="s">
        <v>4</v>
      </c>
      <c r="C62" s="111"/>
      <c r="D62" s="111"/>
      <c r="E62" s="109"/>
      <c r="F62" s="111"/>
      <c r="G62" s="318"/>
      <c r="H62" s="295"/>
      <c r="I62" s="252"/>
      <c r="J62" s="254"/>
      <c r="K62" s="319"/>
      <c r="L62" s="319"/>
    </row>
    <row r="63" spans="1:12" s="84" customFormat="1" x14ac:dyDescent="0.25">
      <c r="A63" s="111"/>
      <c r="B63" s="107"/>
      <c r="C63" s="111"/>
      <c r="D63" s="111"/>
      <c r="E63" s="109"/>
      <c r="F63" s="111"/>
      <c r="G63" s="318"/>
      <c r="H63" s="295"/>
      <c r="I63" s="252"/>
      <c r="J63" s="254"/>
      <c r="K63" s="319"/>
      <c r="L63" s="319"/>
    </row>
    <row r="64" spans="1:12" x14ac:dyDescent="0.25">
      <c r="A64" s="111"/>
      <c r="B64" s="107"/>
      <c r="C64" s="111"/>
      <c r="D64" s="111"/>
      <c r="E64" s="109"/>
      <c r="F64" s="111"/>
      <c r="G64" s="318"/>
    </row>
    <row r="65" spans="1:7" x14ac:dyDescent="0.25">
      <c r="A65" s="111"/>
      <c r="B65" s="107"/>
      <c r="C65" s="111"/>
      <c r="D65" s="111"/>
      <c r="E65" s="109"/>
      <c r="F65" s="111"/>
      <c r="G65" s="318"/>
    </row>
    <row r="66" spans="1:7" x14ac:dyDescent="0.25">
      <c r="A66" s="111"/>
      <c r="B66" s="110"/>
      <c r="C66" s="111"/>
      <c r="D66" s="111"/>
      <c r="E66" s="109"/>
      <c r="F66" s="111"/>
      <c r="G66" s="318"/>
    </row>
    <row r="67" spans="1:7" x14ac:dyDescent="0.25">
      <c r="A67" s="111"/>
      <c r="B67" s="110"/>
      <c r="C67" s="111"/>
      <c r="D67" s="111"/>
      <c r="E67" s="109"/>
      <c r="F67" s="111"/>
      <c r="G67" s="318"/>
    </row>
    <row r="68" spans="1:7" x14ac:dyDescent="0.25">
      <c r="A68" s="111"/>
      <c r="B68" s="110"/>
      <c r="C68" s="111"/>
      <c r="D68" s="111"/>
      <c r="E68" s="109"/>
      <c r="F68" s="111"/>
      <c r="G68" s="318"/>
    </row>
    <row r="69" spans="1:7" x14ac:dyDescent="0.25">
      <c r="A69" s="111"/>
      <c r="B69" s="110"/>
      <c r="C69" s="111"/>
      <c r="D69" s="111"/>
      <c r="E69" s="109"/>
      <c r="F69" s="111"/>
      <c r="G69" s="318"/>
    </row>
    <row r="70" spans="1:7" x14ac:dyDescent="0.25">
      <c r="A70" s="111"/>
      <c r="B70" s="110"/>
      <c r="C70" s="111"/>
      <c r="D70" s="111"/>
      <c r="E70" s="109"/>
      <c r="F70" s="111"/>
      <c r="G70" s="318"/>
    </row>
    <row r="71" spans="1:7" x14ac:dyDescent="0.25">
      <c r="A71" s="111"/>
      <c r="B71" s="110"/>
      <c r="C71" s="111"/>
      <c r="D71" s="111"/>
      <c r="E71" s="109"/>
      <c r="F71" s="111"/>
      <c r="G71" s="318"/>
    </row>
    <row r="72" spans="1:7" x14ac:dyDescent="0.25">
      <c r="A72" s="111"/>
      <c r="B72" s="110"/>
      <c r="C72" s="111"/>
      <c r="D72" s="111"/>
      <c r="E72" s="109"/>
      <c r="F72" s="111"/>
      <c r="G72" s="318"/>
    </row>
    <row r="73" spans="1:7" x14ac:dyDescent="0.25">
      <c r="A73" s="111"/>
      <c r="B73" s="110"/>
      <c r="C73" s="111"/>
      <c r="D73" s="111"/>
      <c r="E73" s="109"/>
      <c r="F73" s="111"/>
      <c r="G73" s="318"/>
    </row>
    <row r="74" spans="1:7" x14ac:dyDescent="0.25">
      <c r="A74" s="111"/>
      <c r="B74" s="110"/>
      <c r="C74" s="111"/>
      <c r="D74" s="111"/>
      <c r="E74" s="109"/>
      <c r="F74" s="111"/>
      <c r="G74" s="318"/>
    </row>
    <row r="75" spans="1:7" x14ac:dyDescent="0.25">
      <c r="A75" s="111"/>
      <c r="B75" s="110"/>
      <c r="C75" s="111"/>
      <c r="D75" s="111"/>
      <c r="E75" s="109"/>
      <c r="F75" s="111"/>
      <c r="G75" s="318"/>
    </row>
    <row r="76" spans="1:7" x14ac:dyDescent="0.25">
      <c r="A76" s="111"/>
      <c r="B76" s="110"/>
      <c r="C76" s="111"/>
      <c r="D76" s="111"/>
      <c r="E76" s="109"/>
      <c r="F76" s="111"/>
      <c r="G76" s="318"/>
    </row>
    <row r="77" spans="1:7" x14ac:dyDescent="0.25">
      <c r="A77" s="111"/>
      <c r="B77" s="110"/>
      <c r="C77" s="111"/>
      <c r="D77" s="111"/>
      <c r="E77" s="109"/>
      <c r="F77" s="111"/>
      <c r="G77" s="318"/>
    </row>
    <row r="78" spans="1:7" x14ac:dyDescent="0.25">
      <c r="A78" s="111"/>
      <c r="B78" s="110"/>
      <c r="C78" s="111"/>
      <c r="D78" s="111"/>
      <c r="E78" s="109"/>
      <c r="F78" s="111"/>
      <c r="G78" s="318"/>
    </row>
    <row r="79" spans="1:7" x14ac:dyDescent="0.25">
      <c r="A79" s="111"/>
      <c r="B79" s="110"/>
      <c r="C79" s="111"/>
      <c r="D79" s="111"/>
      <c r="E79" s="109"/>
      <c r="F79" s="111"/>
      <c r="G79" s="318"/>
    </row>
    <row r="80" spans="1:7" x14ac:dyDescent="0.25">
      <c r="A80" s="111"/>
      <c r="B80" s="110"/>
      <c r="C80" s="111"/>
      <c r="D80" s="111"/>
      <c r="E80" s="109"/>
      <c r="F80" s="111"/>
      <c r="G80" s="318"/>
    </row>
    <row r="81" spans="1:7" x14ac:dyDescent="0.25">
      <c r="A81" s="111"/>
      <c r="B81" s="110"/>
      <c r="C81" s="111"/>
      <c r="D81" s="111"/>
      <c r="E81" s="109"/>
      <c r="F81" s="111"/>
      <c r="G81" s="318"/>
    </row>
    <row r="82" spans="1:7" x14ac:dyDescent="0.25">
      <c r="A82" s="111"/>
      <c r="B82" s="110"/>
      <c r="C82" s="111"/>
      <c r="D82" s="111"/>
      <c r="E82" s="109"/>
      <c r="F82" s="111"/>
      <c r="G82" s="318"/>
    </row>
    <row r="83" spans="1:7" x14ac:dyDescent="0.25">
      <c r="A83" s="111"/>
      <c r="B83" s="110"/>
      <c r="C83" s="111"/>
      <c r="D83" s="111"/>
      <c r="E83" s="109"/>
      <c r="F83" s="111"/>
      <c r="G83" s="318"/>
    </row>
    <row r="84" spans="1:7" x14ac:dyDescent="0.25">
      <c r="A84" s="111"/>
      <c r="B84" s="110"/>
      <c r="C84" s="111"/>
      <c r="D84" s="111"/>
      <c r="E84" s="109"/>
      <c r="F84" s="111"/>
      <c r="G84" s="318"/>
    </row>
    <row r="85" spans="1:7" x14ac:dyDescent="0.25">
      <c r="A85" s="111"/>
      <c r="B85" s="110"/>
      <c r="C85" s="111"/>
      <c r="D85" s="111"/>
      <c r="E85" s="109"/>
      <c r="F85" s="111"/>
      <c r="G85" s="318"/>
    </row>
    <row r="86" spans="1:7" x14ac:dyDescent="0.25">
      <c r="A86" s="111"/>
      <c r="B86" s="110"/>
      <c r="C86" s="111"/>
      <c r="D86" s="111"/>
      <c r="E86" s="109"/>
      <c r="F86" s="111"/>
      <c r="G86" s="318"/>
    </row>
    <row r="87" spans="1:7" x14ac:dyDescent="0.25">
      <c r="A87" s="111"/>
      <c r="B87" s="110"/>
      <c r="C87" s="111"/>
      <c r="D87" s="111"/>
      <c r="E87" s="109"/>
      <c r="F87" s="111"/>
      <c r="G87" s="318"/>
    </row>
    <row r="88" spans="1:7" x14ac:dyDescent="0.25">
      <c r="A88" s="111"/>
      <c r="B88" s="110"/>
      <c r="C88" s="111"/>
      <c r="D88" s="111"/>
      <c r="E88" s="109"/>
      <c r="F88" s="111"/>
      <c r="G88" s="318"/>
    </row>
    <row r="89" spans="1:7" x14ac:dyDescent="0.25">
      <c r="A89" s="111"/>
      <c r="B89" s="110"/>
      <c r="C89" s="111"/>
      <c r="D89" s="111"/>
      <c r="E89" s="109"/>
      <c r="F89" s="111"/>
      <c r="G89" s="318"/>
    </row>
    <row r="90" spans="1:7" x14ac:dyDescent="0.25">
      <c r="A90" s="111"/>
      <c r="B90" s="110"/>
      <c r="C90" s="111"/>
      <c r="D90" s="111"/>
      <c r="E90" s="109"/>
      <c r="F90" s="111"/>
      <c r="G90" s="318"/>
    </row>
    <row r="91" spans="1:7" x14ac:dyDescent="0.25">
      <c r="A91" s="111"/>
      <c r="B91" s="110"/>
      <c r="C91" s="111"/>
      <c r="D91" s="111"/>
      <c r="E91" s="109"/>
      <c r="F91" s="111"/>
      <c r="G91" s="318"/>
    </row>
    <row r="92" spans="1:7" x14ac:dyDescent="0.25">
      <c r="A92" s="111"/>
      <c r="B92" s="110"/>
      <c r="C92" s="111"/>
      <c r="D92" s="111"/>
      <c r="E92" s="109"/>
      <c r="F92" s="111"/>
      <c r="G92" s="318"/>
    </row>
    <row r="93" spans="1:7" x14ac:dyDescent="0.25">
      <c r="A93" s="111"/>
      <c r="B93" s="110"/>
      <c r="C93" s="111"/>
      <c r="D93" s="111"/>
      <c r="E93" s="109"/>
      <c r="F93" s="111"/>
      <c r="G93" s="318"/>
    </row>
    <row r="94" spans="1:7" x14ac:dyDescent="0.25">
      <c r="A94" s="111"/>
      <c r="B94" s="110"/>
      <c r="C94" s="111"/>
      <c r="D94" s="111"/>
      <c r="E94" s="109"/>
      <c r="F94" s="111"/>
      <c r="G94" s="318"/>
    </row>
    <row r="95" spans="1:7" x14ac:dyDescent="0.25">
      <c r="A95" s="111"/>
      <c r="B95" s="110"/>
      <c r="C95" s="111"/>
      <c r="D95" s="111"/>
      <c r="E95" s="109"/>
      <c r="F95" s="111"/>
      <c r="G95" s="318"/>
    </row>
    <row r="96" spans="1:7" x14ac:dyDescent="0.25">
      <c r="A96" s="111"/>
      <c r="B96" s="110"/>
      <c r="C96" s="111"/>
      <c r="D96" s="111"/>
      <c r="E96" s="109"/>
      <c r="F96" s="111"/>
      <c r="G96" s="318"/>
    </row>
    <row r="97" spans="1:7" x14ac:dyDescent="0.25">
      <c r="A97" s="111"/>
      <c r="B97" s="110"/>
      <c r="C97" s="111"/>
      <c r="D97" s="111"/>
      <c r="E97" s="109"/>
      <c r="F97" s="111"/>
      <c r="G97" s="318"/>
    </row>
    <row r="98" spans="1:7" x14ac:dyDescent="0.25">
      <c r="A98" s="111"/>
      <c r="B98" s="110"/>
      <c r="C98" s="111"/>
      <c r="D98" s="111"/>
      <c r="E98" s="109"/>
      <c r="F98" s="111"/>
      <c r="G98" s="318"/>
    </row>
    <row r="99" spans="1:7" x14ac:dyDescent="0.25">
      <c r="A99" s="111"/>
      <c r="B99" s="110"/>
      <c r="C99" s="111"/>
      <c r="D99" s="111"/>
      <c r="E99" s="109"/>
      <c r="F99" s="111"/>
      <c r="G99" s="318"/>
    </row>
    <row r="100" spans="1:7" x14ac:dyDescent="0.25">
      <c r="A100" s="111"/>
      <c r="B100" s="110"/>
      <c r="C100" s="111"/>
      <c r="D100" s="111"/>
      <c r="E100" s="109"/>
      <c r="F100" s="111"/>
      <c r="G100" s="318"/>
    </row>
    <row r="101" spans="1:7" x14ac:dyDescent="0.25">
      <c r="A101" s="111"/>
      <c r="B101" s="110"/>
      <c r="C101" s="111"/>
      <c r="D101" s="111"/>
      <c r="E101" s="109"/>
      <c r="F101" s="111"/>
      <c r="G101" s="318"/>
    </row>
    <row r="102" spans="1:7" x14ac:dyDescent="0.25">
      <c r="A102" s="111"/>
      <c r="B102" s="110"/>
      <c r="C102" s="111"/>
      <c r="D102" s="111"/>
      <c r="E102" s="109"/>
      <c r="F102" s="111"/>
      <c r="G102" s="318"/>
    </row>
    <row r="103" spans="1:7" x14ac:dyDescent="0.25">
      <c r="A103" s="111"/>
      <c r="B103" s="110"/>
      <c r="C103" s="111"/>
      <c r="D103" s="111"/>
      <c r="E103" s="109"/>
      <c r="F103" s="111"/>
      <c r="G103" s="318"/>
    </row>
    <row r="104" spans="1:7" x14ac:dyDescent="0.25">
      <c r="A104" s="111"/>
      <c r="B104" s="110"/>
      <c r="C104" s="111"/>
      <c r="D104" s="111"/>
      <c r="E104" s="109"/>
      <c r="F104" s="111"/>
      <c r="G104" s="318"/>
    </row>
    <row r="105" spans="1:7" x14ac:dyDescent="0.25">
      <c r="A105" s="111"/>
      <c r="B105" s="110"/>
      <c r="C105" s="111"/>
      <c r="D105" s="111"/>
      <c r="E105" s="109"/>
      <c r="F105" s="111"/>
      <c r="G105" s="318"/>
    </row>
    <row r="106" spans="1:7" x14ac:dyDescent="0.25">
      <c r="A106" s="111"/>
      <c r="B106" s="110"/>
      <c r="C106" s="111"/>
      <c r="D106" s="111"/>
      <c r="E106" s="109"/>
      <c r="F106" s="111"/>
      <c r="G106" s="318"/>
    </row>
    <row r="107" spans="1:7" x14ac:dyDescent="0.25">
      <c r="A107" s="111"/>
      <c r="B107" s="110"/>
      <c r="C107" s="111"/>
      <c r="D107" s="111"/>
      <c r="E107" s="109"/>
      <c r="F107" s="111"/>
      <c r="G107" s="318"/>
    </row>
    <row r="108" spans="1:7" x14ac:dyDescent="0.25">
      <c r="A108" s="111"/>
      <c r="B108" s="110"/>
      <c r="C108" s="111"/>
      <c r="D108" s="111"/>
      <c r="E108" s="109"/>
      <c r="F108" s="111"/>
      <c r="G108" s="318"/>
    </row>
    <row r="109" spans="1:7" x14ac:dyDescent="0.25">
      <c r="A109" s="111"/>
      <c r="B109" s="110"/>
      <c r="C109" s="111"/>
      <c r="D109" s="111"/>
      <c r="E109" s="109"/>
      <c r="F109" s="111"/>
      <c r="G109" s="318"/>
    </row>
    <row r="110" spans="1:7" x14ac:dyDescent="0.25">
      <c r="A110" s="111"/>
      <c r="B110" s="110"/>
      <c r="C110" s="111"/>
      <c r="D110" s="111"/>
      <c r="E110" s="109"/>
      <c r="F110" s="111"/>
      <c r="G110" s="318"/>
    </row>
    <row r="111" spans="1:7" x14ac:dyDescent="0.25">
      <c r="A111" s="111"/>
      <c r="B111" s="110"/>
      <c r="C111" s="111"/>
      <c r="D111" s="111"/>
      <c r="E111" s="109"/>
      <c r="F111" s="111"/>
      <c r="G111" s="318"/>
    </row>
    <row r="112" spans="1:7" x14ac:dyDescent="0.25">
      <c r="A112" s="111"/>
      <c r="B112" s="110"/>
      <c r="C112" s="111"/>
      <c r="D112" s="111"/>
      <c r="E112" s="109"/>
      <c r="F112" s="111"/>
      <c r="G112" s="318"/>
    </row>
    <row r="113" spans="1:7" x14ac:dyDescent="0.25">
      <c r="A113" s="111"/>
      <c r="B113" s="110"/>
      <c r="C113" s="111"/>
      <c r="D113" s="111"/>
      <c r="E113" s="109"/>
      <c r="F113" s="111"/>
      <c r="G113" s="318"/>
    </row>
  </sheetData>
  <sheetProtection algorithmName="SHA-512" hashValue="4dvqRA0qcZa4OtyxeLIFc/xaQwTkZnuIDaRHjVjnnTKTUqEObnU5X00rByINyJi/eFLQmw+bRNYkACZ6u1UcWw==" saltValue="bNVS5ArF9qODVdv0oNJ2Eg==" spinCount="100000" sheet="1" objects="1" scenarios="1"/>
  <mergeCells count="34">
    <mergeCell ref="B13:B16"/>
    <mergeCell ref="D13:D16"/>
    <mergeCell ref="G13:G16"/>
    <mergeCell ref="K13:K16"/>
    <mergeCell ref="A9:A22"/>
    <mergeCell ref="B9:B12"/>
    <mergeCell ref="D9:D12"/>
    <mergeCell ref="G9:G12"/>
    <mergeCell ref="K9:K12"/>
    <mergeCell ref="K17:K18"/>
    <mergeCell ref="B17:B18"/>
    <mergeCell ref="D17:D18"/>
    <mergeCell ref="G17:G18"/>
    <mergeCell ref="H42:J42"/>
    <mergeCell ref="B19:B21"/>
    <mergeCell ref="D19:D21"/>
    <mergeCell ref="G19:G21"/>
    <mergeCell ref="K19:K21"/>
    <mergeCell ref="G26:G28"/>
    <mergeCell ref="B31:B32"/>
    <mergeCell ref="D31:D32"/>
    <mergeCell ref="G31:G32"/>
    <mergeCell ref="H23:J23"/>
    <mergeCell ref="H33:J33"/>
    <mergeCell ref="K37:K38"/>
    <mergeCell ref="K26:K28"/>
    <mergeCell ref="K31:K32"/>
    <mergeCell ref="A36:A41"/>
    <mergeCell ref="B37:B38"/>
    <mergeCell ref="D37:D38"/>
    <mergeCell ref="G37:G38"/>
    <mergeCell ref="A26:A32"/>
    <mergeCell ref="B26:B28"/>
    <mergeCell ref="D26:D28"/>
  </mergeCells>
  <conditionalFormatting sqref="G26:G32 G36:G41 G9:G13 G17:G22">
    <cfRule type="cellIs" dxfId="76" priority="100" operator="lessThan">
      <formula>0.025</formula>
    </cfRule>
    <cfRule type="cellIs" dxfId="75" priority="101" operator="between">
      <formula>5.4</formula>
      <formula>10.8</formula>
    </cfRule>
    <cfRule type="cellIs" dxfId="74" priority="102" operator="between">
      <formula>2.7</formula>
      <formula>5.39999999</formula>
    </cfRule>
    <cfRule type="cellIs" dxfId="73" priority="103" operator="between">
      <formula>1.08</formula>
      <formula>2.69999999</formula>
    </cfRule>
    <cfRule type="cellIs" dxfId="72" priority="104" operator="between">
      <formula>0.025</formula>
      <formula>1.079999999</formula>
    </cfRule>
  </conditionalFormatting>
  <conditionalFormatting sqref="K26:L26 K36:K41 K9:K13 K27:K32 K17:K22">
    <cfRule type="cellIs" dxfId="71" priority="94" operator="lessThan">
      <formula>0.025</formula>
    </cfRule>
    <cfRule type="cellIs" dxfId="70" priority="95" operator="between">
      <formula>5.4</formula>
      <formula>10.8</formula>
    </cfRule>
    <cfRule type="cellIs" dxfId="69" priority="96" operator="between">
      <formula>2.7</formula>
      <formula>5.3999999</formula>
    </cfRule>
    <cfRule type="cellIs" dxfId="68" priority="97" operator="between">
      <formula>1.08</formula>
      <formula>2.6999999</formula>
    </cfRule>
    <cfRule type="cellIs" dxfId="67" priority="99" operator="between">
      <formula>0.025</formula>
      <formula>1.079999</formula>
    </cfRule>
  </conditionalFormatting>
  <conditionalFormatting sqref="I9 I26:I32 I36:I41">
    <cfRule type="containsText" dxfId="66" priority="85" stopIfTrue="1" operator="containsText" text="no">
      <formula>NOT(ISERROR(SEARCH("no",I9)))</formula>
    </cfRule>
    <cfRule type="containsText" dxfId="65" priority="86" stopIfTrue="1" operator="containsText" text="sí">
      <formula>NOT(ISERROR(SEARCH("sí",I9)))</formula>
    </cfRule>
  </conditionalFormatting>
  <conditionalFormatting sqref="E26:E32 E36:E41 E9:E23">
    <cfRule type="cellIs" dxfId="64" priority="64" stopIfTrue="1" operator="equal">
      <formula>"pendiente"</formula>
    </cfRule>
  </conditionalFormatting>
  <conditionalFormatting sqref="K23">
    <cfRule type="cellIs" dxfId="63" priority="50" operator="between">
      <formula>0.5</formula>
      <formula>1</formula>
    </cfRule>
    <cfRule type="cellIs" dxfId="62" priority="51" operator="between">
      <formula>0.25</formula>
      <formula>0.49999</formula>
    </cfRule>
    <cfRule type="cellIs" dxfId="61" priority="52" operator="between">
      <formula>0.1</formula>
      <formula>0.24999999</formula>
    </cfRule>
    <cfRule type="cellIs" dxfId="60" priority="53" operator="between">
      <formula>0</formula>
      <formula>0.0999</formula>
    </cfRule>
  </conditionalFormatting>
  <conditionalFormatting sqref="E33">
    <cfRule type="cellIs" dxfId="59" priority="49" stopIfTrue="1" operator="equal">
      <formula>"pendiente"</formula>
    </cfRule>
  </conditionalFormatting>
  <conditionalFormatting sqref="K42">
    <cfRule type="cellIs" dxfId="58" priority="33" operator="between">
      <formula>0.5</formula>
      <formula>1</formula>
    </cfRule>
    <cfRule type="cellIs" dxfId="57" priority="34" operator="between">
      <formula>0.25</formula>
      <formula>0.49999</formula>
    </cfRule>
    <cfRule type="cellIs" dxfId="56" priority="35" operator="between">
      <formula>0.1</formula>
      <formula>0.24999999</formula>
    </cfRule>
    <cfRule type="cellIs" dxfId="55" priority="36" operator="between">
      <formula>0</formula>
      <formula>0.0999</formula>
    </cfRule>
  </conditionalFormatting>
  <conditionalFormatting sqref="K33">
    <cfRule type="cellIs" dxfId="54" priority="41" operator="between">
      <formula>0.5</formula>
      <formula>1</formula>
    </cfRule>
    <cfRule type="cellIs" dxfId="53" priority="42" operator="between">
      <formula>0.25</formula>
      <formula>0.49999</formula>
    </cfRule>
    <cfRule type="cellIs" dxfId="52" priority="43" operator="between">
      <formula>0.1</formula>
      <formula>0.24999999</formula>
    </cfRule>
    <cfRule type="cellIs" dxfId="51" priority="44" operator="between">
      <formula>0</formula>
      <formula>0.0999</formula>
    </cfRule>
  </conditionalFormatting>
  <conditionalFormatting sqref="I10:I22">
    <cfRule type="containsText" dxfId="50" priority="31" stopIfTrue="1" operator="containsText" text="no">
      <formula>NOT(ISERROR(SEARCH("no",I10)))</formula>
    </cfRule>
    <cfRule type="containsText" dxfId="49" priority="32" stopIfTrue="1" operator="containsText" text="sí">
      <formula>NOT(ISERROR(SEARCH("sí",I10)))</formula>
    </cfRule>
  </conditionalFormatting>
  <conditionalFormatting sqref="L9:L22">
    <cfRule type="cellIs" dxfId="48" priority="21" operator="lessThan">
      <formula>0.025</formula>
    </cfRule>
    <cfRule type="cellIs" dxfId="47" priority="22" operator="between">
      <formula>5.4</formula>
      <formula>10.8</formula>
    </cfRule>
    <cfRule type="cellIs" dxfId="46" priority="23" operator="between">
      <formula>2.7</formula>
      <formula>5.39999</formula>
    </cfRule>
    <cfRule type="cellIs" dxfId="45" priority="24" operator="between">
      <formula>1.08</formula>
      <formula>2.699999</formula>
    </cfRule>
    <cfRule type="cellIs" dxfId="44" priority="25" operator="between">
      <formula>0.025</formula>
      <formula>1.079999</formula>
    </cfRule>
  </conditionalFormatting>
  <conditionalFormatting sqref="L27">
    <cfRule type="cellIs" dxfId="43" priority="16" operator="lessThan">
      <formula>0.025</formula>
    </cfRule>
    <cfRule type="cellIs" dxfId="42" priority="17" operator="between">
      <formula>5.4</formula>
      <formula>10.8</formula>
    </cfRule>
    <cfRule type="cellIs" dxfId="41" priority="18" operator="between">
      <formula>2.7</formula>
      <formula>5.39999</formula>
    </cfRule>
    <cfRule type="cellIs" dxfId="40" priority="19" operator="between">
      <formula>1.08</formula>
      <formula>2.699999</formula>
    </cfRule>
    <cfRule type="cellIs" dxfId="39" priority="20" operator="between">
      <formula>0.025</formula>
      <formula>1.079999</formula>
    </cfRule>
  </conditionalFormatting>
  <conditionalFormatting sqref="L28">
    <cfRule type="cellIs" dxfId="38" priority="11" operator="lessThan">
      <formula>0.025</formula>
    </cfRule>
    <cfRule type="cellIs" dxfId="37" priority="12" operator="between">
      <formula>5.4</formula>
      <formula>10.8</formula>
    </cfRule>
    <cfRule type="cellIs" dxfId="36" priority="13" operator="between">
      <formula>2.7</formula>
      <formula>5.39999</formula>
    </cfRule>
    <cfRule type="cellIs" dxfId="35" priority="14" operator="between">
      <formula>1.08</formula>
      <formula>2.699999</formula>
    </cfRule>
    <cfRule type="cellIs" dxfId="34" priority="15" operator="between">
      <formula>0.025</formula>
      <formula>1.079999</formula>
    </cfRule>
  </conditionalFormatting>
  <conditionalFormatting sqref="L29:L32">
    <cfRule type="cellIs" dxfId="33" priority="6" operator="lessThan">
      <formula>0.025</formula>
    </cfRule>
    <cfRule type="cellIs" dxfId="32" priority="7" operator="between">
      <formula>5.4</formula>
      <formula>10.8</formula>
    </cfRule>
    <cfRule type="cellIs" dxfId="31" priority="8" operator="between">
      <formula>2.7</formula>
      <formula>5.39999</formula>
    </cfRule>
    <cfRule type="cellIs" dxfId="30" priority="9" operator="between">
      <formula>1.08</formula>
      <formula>2.699999</formula>
    </cfRule>
    <cfRule type="cellIs" dxfId="29" priority="10" operator="between">
      <formula>0.025</formula>
      <formula>1.079999</formula>
    </cfRule>
  </conditionalFormatting>
  <conditionalFormatting sqref="L36:L41">
    <cfRule type="cellIs" dxfId="28" priority="1" operator="lessThan">
      <formula>0.025</formula>
    </cfRule>
    <cfRule type="cellIs" dxfId="27" priority="2" operator="between">
      <formula>5.4</formula>
      <formula>10.8</formula>
    </cfRule>
    <cfRule type="cellIs" dxfId="26" priority="3" operator="between">
      <formula>2.7</formula>
      <formula>5.39999</formula>
    </cfRule>
    <cfRule type="cellIs" dxfId="25" priority="4" operator="between">
      <formula>1.08</formula>
      <formula>2.699999</formula>
    </cfRule>
    <cfRule type="cellIs" dxfId="24" priority="5" operator="between">
      <formula>0.025</formula>
      <formula>1.079999</formula>
    </cfRule>
  </conditionalFormatting>
  <dataValidations count="2">
    <dataValidation type="list" allowBlank="1" showInputMessage="1" showErrorMessage="1" sqref="I26:I32 I36:I41 I9:I22">
      <formula1>$I$47:$I$48</formula1>
    </dataValidation>
    <dataValidation type="list" allowBlank="1" showInputMessage="1" showErrorMessage="1" sqref="C4">
      <formula1>$C$53:$C$54</formula1>
    </dataValidation>
  </dataValidations>
  <printOptions horizontalCentered="1"/>
  <pageMargins left="0.19685039370078741" right="0.19685039370078741" top="0.78740157480314965" bottom="0.39370078740157483" header="0.19685039370078741" footer="0.19685039370078741"/>
  <pageSetup paperSize="9" scale="61" fitToHeight="0" orientation="landscape" r:id="rId1"/>
  <headerFooter>
    <oddHeader>&amp;L&amp;G&amp;R&amp;G</oddHeader>
    <oddFooter>&amp;L&amp;"-,Negrita"&amp;A&amp;RPágina &amp;P de &amp;N
Fecha impresión:&amp;"-,Negrita" &amp;D</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1"/>
  <sheetViews>
    <sheetView showGridLines="0" tabSelected="1" zoomScaleNormal="100" workbookViewId="0">
      <pane ySplit="4" topLeftCell="A5" activePane="bottomLeft" state="frozen"/>
      <selection activeCell="D17" sqref="D17:E17"/>
      <selection pane="bottomLeft" activeCell="D17" sqref="D17:E17"/>
    </sheetView>
  </sheetViews>
  <sheetFormatPr baseColWidth="10" defaultColWidth="11.5703125" defaultRowHeight="12.75" x14ac:dyDescent="0.25"/>
  <cols>
    <col min="1" max="1" width="3" style="338" customWidth="1"/>
    <col min="2" max="2" width="9.42578125" style="357" customWidth="1"/>
    <col min="3" max="3" width="4.42578125" style="357" customWidth="1"/>
    <col min="4" max="4" width="96" style="357" customWidth="1"/>
    <col min="5" max="5" width="14.28515625" style="340" customWidth="1"/>
    <col min="6" max="6" width="13" style="341" customWidth="1"/>
    <col min="7" max="16384" width="11.5703125" style="338"/>
  </cols>
  <sheetData>
    <row r="1" spans="2:7" s="351" customFormat="1" x14ac:dyDescent="0.25">
      <c r="B1" s="356"/>
      <c r="C1" s="357"/>
      <c r="D1" s="356"/>
      <c r="E1" s="352"/>
      <c r="F1" s="353"/>
    </row>
    <row r="2" spans="2:7" x14ac:dyDescent="0.25">
      <c r="B2" s="339" t="s">
        <v>38</v>
      </c>
    </row>
    <row r="3" spans="2:7" s="351" customFormat="1" x14ac:dyDescent="0.25">
      <c r="B3" s="356"/>
      <c r="C3" s="357"/>
      <c r="D3" s="356"/>
      <c r="E3" s="352"/>
      <c r="F3" s="353"/>
    </row>
    <row r="4" spans="2:7" ht="25.5" x14ac:dyDescent="0.25">
      <c r="B4" s="362" t="s">
        <v>39</v>
      </c>
      <c r="C4" s="362"/>
      <c r="D4" s="350" t="s">
        <v>21</v>
      </c>
      <c r="E4" s="350" t="s">
        <v>131</v>
      </c>
    </row>
    <row r="5" spans="2:7" x14ac:dyDescent="0.25">
      <c r="B5" s="363" t="s">
        <v>5</v>
      </c>
      <c r="C5" s="363"/>
      <c r="D5" s="346" t="s">
        <v>40</v>
      </c>
      <c r="E5" s="345" t="str">
        <f>'Subvenciones Controles'!K9</f>
        <v>pendiente</v>
      </c>
      <c r="F5" s="342"/>
    </row>
    <row r="6" spans="2:7" x14ac:dyDescent="0.25">
      <c r="B6" s="363"/>
      <c r="C6" s="363"/>
      <c r="D6" s="346" t="s">
        <v>98</v>
      </c>
      <c r="E6" s="345" t="str">
        <f>'Subvenciones Controles'!K14</f>
        <v>pendiente</v>
      </c>
    </row>
    <row r="7" spans="2:7" x14ac:dyDescent="0.25">
      <c r="B7" s="363"/>
      <c r="C7" s="363"/>
      <c r="D7" s="346" t="s">
        <v>99</v>
      </c>
      <c r="E7" s="345" t="str">
        <f>'Subvenciones Controles'!K15</f>
        <v>pendiente</v>
      </c>
    </row>
    <row r="8" spans="2:7" x14ac:dyDescent="0.25">
      <c r="B8" s="363"/>
      <c r="C8" s="363"/>
      <c r="D8" s="346" t="s">
        <v>100</v>
      </c>
      <c r="E8" s="345" t="str">
        <f>'Subvenciones Controles'!K16</f>
        <v>pendiente</v>
      </c>
    </row>
    <row r="9" spans="2:7" x14ac:dyDescent="0.25">
      <c r="B9" s="363"/>
      <c r="C9" s="363"/>
      <c r="D9" s="346" t="s">
        <v>101</v>
      </c>
      <c r="E9" s="345" t="str">
        <f>'Subvenciones Controles'!K17</f>
        <v>pendiente</v>
      </c>
    </row>
    <row r="10" spans="2:7" x14ac:dyDescent="0.25">
      <c r="B10" s="363"/>
      <c r="C10" s="363"/>
      <c r="D10" s="346" t="s">
        <v>102</v>
      </c>
      <c r="E10" s="345" t="str">
        <f>'Subvenciones Controles'!K18</f>
        <v>pendiente</v>
      </c>
    </row>
    <row r="11" spans="2:7" x14ac:dyDescent="0.25">
      <c r="B11" s="363"/>
      <c r="C11" s="363"/>
      <c r="D11" s="346" t="s">
        <v>103</v>
      </c>
      <c r="E11" s="345" t="str">
        <f>'Subvenciones Controles'!K23</f>
        <v>pendiente</v>
      </c>
    </row>
    <row r="12" spans="2:7" ht="25.5" x14ac:dyDescent="0.25">
      <c r="B12" s="363"/>
      <c r="C12" s="363"/>
      <c r="D12" s="346" t="s">
        <v>104</v>
      </c>
      <c r="E12" s="345" t="str">
        <f>'Subvenciones Controles'!K25</f>
        <v>pendiente</v>
      </c>
    </row>
    <row r="13" spans="2:7" x14ac:dyDescent="0.25">
      <c r="B13" s="363"/>
      <c r="C13" s="363"/>
      <c r="D13" s="346" t="s">
        <v>105</v>
      </c>
      <c r="E13" s="345" t="str">
        <f>'Subvenciones Controles'!K26</f>
        <v>pendiente</v>
      </c>
    </row>
    <row r="14" spans="2:7" x14ac:dyDescent="0.25">
      <c r="B14" s="358"/>
      <c r="C14" s="358"/>
      <c r="D14" s="361" t="s">
        <v>95</v>
      </c>
      <c r="E14" s="354" t="str">
        <f>'Subvenciones Controles'!K30</f>
        <v>pendiente</v>
      </c>
    </row>
    <row r="15" spans="2:7" x14ac:dyDescent="0.25">
      <c r="B15" s="363" t="s">
        <v>6</v>
      </c>
      <c r="C15" s="363"/>
      <c r="D15" s="346" t="s">
        <v>182</v>
      </c>
      <c r="E15" s="345" t="str">
        <f>'Contratación Controles'!K9</f>
        <v>pendiente</v>
      </c>
      <c r="F15" s="342"/>
      <c r="G15" s="343"/>
    </row>
    <row r="16" spans="2:7" x14ac:dyDescent="0.25">
      <c r="B16" s="363"/>
      <c r="C16" s="363"/>
      <c r="D16" s="346" t="s">
        <v>106</v>
      </c>
      <c r="E16" s="345" t="str">
        <f>'Contratación Controles'!K16</f>
        <v>pendiente</v>
      </c>
    </row>
    <row r="17" spans="1:6" x14ac:dyDescent="0.25">
      <c r="B17" s="363"/>
      <c r="C17" s="363"/>
      <c r="D17" s="346" t="s">
        <v>107</v>
      </c>
      <c r="E17" s="345" t="str">
        <f>'Contratación Controles'!K20</f>
        <v>pendiente</v>
      </c>
    </row>
    <row r="18" spans="1:6" x14ac:dyDescent="0.25">
      <c r="B18" s="363"/>
      <c r="C18" s="363"/>
      <c r="D18" s="346" t="s">
        <v>108</v>
      </c>
      <c r="E18" s="345" t="str">
        <f>'Contratación Controles'!K30</f>
        <v>pendiente</v>
      </c>
    </row>
    <row r="19" spans="1:6" x14ac:dyDescent="0.25">
      <c r="B19" s="363"/>
      <c r="C19" s="363"/>
      <c r="D19" s="346" t="s">
        <v>109</v>
      </c>
      <c r="E19" s="345" t="str">
        <f>'Contratación Controles'!K36</f>
        <v>pendiente</v>
      </c>
    </row>
    <row r="20" spans="1:6" x14ac:dyDescent="0.25">
      <c r="B20" s="363"/>
      <c r="C20" s="363"/>
      <c r="D20" s="346" t="s">
        <v>110</v>
      </c>
      <c r="E20" s="345" t="str">
        <f>'Contratación Controles'!K40</f>
        <v>pendiente</v>
      </c>
    </row>
    <row r="21" spans="1:6" x14ac:dyDescent="0.25">
      <c r="B21" s="363"/>
      <c r="C21" s="363"/>
      <c r="D21" s="346" t="s">
        <v>103</v>
      </c>
      <c r="E21" s="345" t="str">
        <f>'Contratación Controles'!K43</f>
        <v>pendiente</v>
      </c>
    </row>
    <row r="22" spans="1:6" x14ac:dyDescent="0.25">
      <c r="B22" s="363"/>
      <c r="C22" s="363"/>
      <c r="D22" s="346" t="s">
        <v>111</v>
      </c>
      <c r="E22" s="345" t="str">
        <f>'Contratación Controles'!K45</f>
        <v>pendiente</v>
      </c>
    </row>
    <row r="23" spans="1:6" x14ac:dyDescent="0.25">
      <c r="B23" s="363"/>
      <c r="C23" s="363"/>
      <c r="D23" s="346" t="s">
        <v>105</v>
      </c>
      <c r="E23" s="345" t="str">
        <f>'Contratación Controles'!K46</f>
        <v>pendiente</v>
      </c>
    </row>
    <row r="24" spans="1:6" x14ac:dyDescent="0.25">
      <c r="A24" s="344"/>
      <c r="B24" s="358"/>
      <c r="C24" s="358"/>
      <c r="D24" s="361" t="s">
        <v>115</v>
      </c>
      <c r="E24" s="354" t="str">
        <f>'Contratación Controles'!K47</f>
        <v>pendiente</v>
      </c>
    </row>
    <row r="25" spans="1:6" x14ac:dyDescent="0.25">
      <c r="B25" s="363" t="s">
        <v>242</v>
      </c>
      <c r="C25" s="359" t="s">
        <v>241</v>
      </c>
      <c r="D25" s="346" t="s">
        <v>183</v>
      </c>
      <c r="E25" s="345" t="str">
        <f>'Gestión Directa Controles'!K9</f>
        <v>pendiente</v>
      </c>
      <c r="F25" s="342"/>
    </row>
    <row r="26" spans="1:6" x14ac:dyDescent="0.25">
      <c r="B26" s="363"/>
      <c r="C26" s="359"/>
      <c r="D26" s="346" t="s">
        <v>112</v>
      </c>
      <c r="E26" s="347" t="str">
        <f>'Gestión Directa Controles'!K13</f>
        <v>pendiente</v>
      </c>
    </row>
    <row r="27" spans="1:6" x14ac:dyDescent="0.25">
      <c r="B27" s="363"/>
      <c r="C27" s="359"/>
      <c r="D27" s="346" t="s">
        <v>113</v>
      </c>
      <c r="E27" s="347" t="str">
        <f>'Gestión Directa Controles'!K17</f>
        <v>pendiente</v>
      </c>
    </row>
    <row r="28" spans="1:6" ht="25.5" x14ac:dyDescent="0.25">
      <c r="B28" s="363"/>
      <c r="C28" s="359"/>
      <c r="D28" s="346" t="s">
        <v>114</v>
      </c>
      <c r="E28" s="347" t="str">
        <f>'Gestión Directa Controles'!K19</f>
        <v>pendiente</v>
      </c>
    </row>
    <row r="29" spans="1:6" x14ac:dyDescent="0.25">
      <c r="B29" s="363"/>
      <c r="C29" s="359"/>
      <c r="D29" s="346" t="s">
        <v>184</v>
      </c>
      <c r="E29" s="347" t="str">
        <f>+'Gestión Directa Controles'!K22</f>
        <v>pendiente</v>
      </c>
    </row>
    <row r="30" spans="1:6" x14ac:dyDescent="0.25">
      <c r="B30" s="363"/>
      <c r="C30" s="360"/>
      <c r="D30" s="361" t="s">
        <v>116</v>
      </c>
      <c r="E30" s="354" t="str">
        <f>'Gestión Directa Controles'!K23</f>
        <v>pendiente</v>
      </c>
    </row>
    <row r="31" spans="1:6" ht="15" x14ac:dyDescent="0.25">
      <c r="A31" s="355"/>
      <c r="B31" s="363"/>
      <c r="C31" s="359" t="s">
        <v>194</v>
      </c>
      <c r="D31" s="346" t="s">
        <v>185</v>
      </c>
      <c r="E31" s="347" t="str">
        <f>'Gestión Directa Controles'!K26</f>
        <v>pendiente</v>
      </c>
    </row>
    <row r="32" spans="1:6" ht="15" x14ac:dyDescent="0.25">
      <c r="A32" s="355"/>
      <c r="B32" s="363"/>
      <c r="C32" s="359"/>
      <c r="D32" s="346" t="s">
        <v>186</v>
      </c>
      <c r="E32" s="347" t="str">
        <f>'Gestión Directa Controles'!K29</f>
        <v>pendiente</v>
      </c>
    </row>
    <row r="33" spans="1:5" ht="15" x14ac:dyDescent="0.25">
      <c r="A33" s="355"/>
      <c r="B33" s="363"/>
      <c r="C33" s="359"/>
      <c r="D33" s="346" t="s">
        <v>187</v>
      </c>
      <c r="E33" s="347" t="str">
        <f>'Gestión Directa Controles'!K30</f>
        <v>pendiente</v>
      </c>
    </row>
    <row r="34" spans="1:5" ht="15" x14ac:dyDescent="0.25">
      <c r="A34" s="355"/>
      <c r="B34" s="363"/>
      <c r="C34" s="359"/>
      <c r="D34" s="346" t="s">
        <v>188</v>
      </c>
      <c r="E34" s="347" t="str">
        <f>'Gestión Directa Controles'!K31</f>
        <v>pendiente</v>
      </c>
    </row>
    <row r="35" spans="1:5" x14ac:dyDescent="0.25">
      <c r="B35" s="363"/>
      <c r="C35" s="360"/>
      <c r="D35" s="361" t="s">
        <v>231</v>
      </c>
      <c r="E35" s="354" t="str">
        <f>'Gestión Directa Controles'!K33</f>
        <v>pendiente</v>
      </c>
    </row>
    <row r="36" spans="1:5" x14ac:dyDescent="0.25">
      <c r="B36" s="363"/>
      <c r="C36" s="359" t="s">
        <v>10</v>
      </c>
      <c r="D36" s="346" t="s">
        <v>189</v>
      </c>
      <c r="E36" s="347" t="str">
        <f>'Gestión Directa Controles'!K36</f>
        <v>pendiente</v>
      </c>
    </row>
    <row r="37" spans="1:5" x14ac:dyDescent="0.25">
      <c r="B37" s="363"/>
      <c r="C37" s="359"/>
      <c r="D37" s="346" t="s">
        <v>190</v>
      </c>
      <c r="E37" s="347" t="str">
        <f>'Gestión Directa Controles'!K37</f>
        <v>pendiente</v>
      </c>
    </row>
    <row r="38" spans="1:5" x14ac:dyDescent="0.25">
      <c r="B38" s="363"/>
      <c r="C38" s="359"/>
      <c r="D38" s="346" t="s">
        <v>191</v>
      </c>
      <c r="E38" s="347" t="str">
        <f>'Gestión Directa Controles'!K39</f>
        <v>pendiente</v>
      </c>
    </row>
    <row r="39" spans="1:5" x14ac:dyDescent="0.25">
      <c r="B39" s="363"/>
      <c r="C39" s="359"/>
      <c r="D39" s="346" t="s">
        <v>192</v>
      </c>
      <c r="E39" s="348" t="str">
        <f>'Gestión Directa Controles'!K40</f>
        <v>pendiente</v>
      </c>
    </row>
    <row r="40" spans="1:5" ht="25.5" x14ac:dyDescent="0.25">
      <c r="B40" s="363"/>
      <c r="C40" s="359"/>
      <c r="D40" s="346" t="s">
        <v>193</v>
      </c>
      <c r="E40" s="349" t="str">
        <f>'Gestión Directa Controles'!K41</f>
        <v>pendiente</v>
      </c>
    </row>
    <row r="41" spans="1:5" x14ac:dyDescent="0.25">
      <c r="B41" s="358"/>
      <c r="C41" s="358"/>
      <c r="D41" s="361" t="s">
        <v>232</v>
      </c>
      <c r="E41" s="354" t="str">
        <f>'Gestión Directa Controles'!K42</f>
        <v>pendiente</v>
      </c>
    </row>
  </sheetData>
  <sheetProtection algorithmName="SHA-512" hashValue="67f8JgjM+E5Q0iOvqz625PKlj9pKZR4LsSAw7yPRl/waNBA0nySKkN0v9EcC9050svxLmuILfZgAHkpCajcJ1Q==" saltValue="pZmiJYnINDIreOne9A7Xcg==" spinCount="100000" sheet="1" objects="1" scenarios="1"/>
  <mergeCells count="7">
    <mergeCell ref="B25:B40"/>
    <mergeCell ref="C31:C34"/>
    <mergeCell ref="C36:C40"/>
    <mergeCell ref="B4:C4"/>
    <mergeCell ref="B5:C13"/>
    <mergeCell ref="B15:C23"/>
    <mergeCell ref="C25:C29"/>
  </mergeCells>
  <conditionalFormatting sqref="E5:E13 E25:E29 E15:E23 E36:E40 E31:E34">
    <cfRule type="cellIs" dxfId="23" priority="28" operator="equal">
      <formula>"pendiente"</formula>
    </cfRule>
    <cfRule type="cellIs" dxfId="22" priority="45" operator="between">
      <formula>5.4</formula>
      <formula>10.8</formula>
    </cfRule>
    <cfRule type="cellIs" dxfId="21" priority="46" operator="between">
      <formula>2.7</formula>
      <formula>5.3999</formula>
    </cfRule>
    <cfRule type="cellIs" dxfId="20" priority="47" operator="between">
      <formula>1.08</formula>
      <formula>2.6999</formula>
    </cfRule>
    <cfRule type="cellIs" dxfId="19" priority="48" operator="between">
      <formula>0.025</formula>
      <formula>1.079999</formula>
    </cfRule>
  </conditionalFormatting>
  <conditionalFormatting sqref="E14 E24 E41">
    <cfRule type="cellIs" dxfId="18" priority="25" stopIfTrue="1" operator="equal">
      <formula>"no aplica"</formula>
    </cfRule>
    <cfRule type="cellIs" dxfId="17" priority="27" stopIfTrue="1" operator="equal">
      <formula>"pendiente"</formula>
    </cfRule>
    <cfRule type="cellIs" dxfId="16" priority="41" operator="between">
      <formula>0.5</formula>
      <formula>1</formula>
    </cfRule>
    <cfRule type="cellIs" dxfId="15" priority="42" operator="between">
      <formula>0.25</formula>
      <formula>0.49999</formula>
    </cfRule>
    <cfRule type="cellIs" dxfId="14" priority="43" operator="between">
      <formula>0.1</formula>
      <formula>0.249999</formula>
    </cfRule>
    <cfRule type="cellIs" dxfId="13" priority="44" operator="between">
      <formula>0</formula>
      <formula>0.0999</formula>
    </cfRule>
  </conditionalFormatting>
  <conditionalFormatting sqref="E5:E13 E15:E23 E25:E29 E36:E40 E31:E34">
    <cfRule type="cellIs" dxfId="12" priority="26" stopIfTrue="1" operator="equal">
      <formula>"no aplica"</formula>
    </cfRule>
  </conditionalFormatting>
  <conditionalFormatting sqref="E30">
    <cfRule type="cellIs" dxfId="11" priority="7" stopIfTrue="1" operator="equal">
      <formula>"no aplica"</formula>
    </cfRule>
    <cfRule type="cellIs" dxfId="10" priority="8" stopIfTrue="1" operator="equal">
      <formula>"pendiente"</formula>
    </cfRule>
    <cfRule type="cellIs" dxfId="9" priority="9" operator="between">
      <formula>0.5</formula>
      <formula>1</formula>
    </cfRule>
    <cfRule type="cellIs" dxfId="8" priority="10" operator="between">
      <formula>0.25</formula>
      <formula>0.49999</formula>
    </cfRule>
    <cfRule type="cellIs" dxfId="7" priority="11" operator="between">
      <formula>0.1</formula>
      <formula>0.249999</formula>
    </cfRule>
    <cfRule type="cellIs" dxfId="6" priority="12" operator="between">
      <formula>0</formula>
      <formula>0.0999</formula>
    </cfRule>
  </conditionalFormatting>
  <conditionalFormatting sqref="E35">
    <cfRule type="cellIs" dxfId="5" priority="1" stopIfTrue="1" operator="equal">
      <formula>"no aplica"</formula>
    </cfRule>
    <cfRule type="cellIs" dxfId="4" priority="2" stopIfTrue="1" operator="equal">
      <formula>"pendiente"</formula>
    </cfRule>
    <cfRule type="cellIs" dxfId="3" priority="3" operator="between">
      <formula>0.5</formula>
      <formula>1</formula>
    </cfRule>
    <cfRule type="cellIs" dxfId="2" priority="4" operator="between">
      <formula>0.25</formula>
      <formula>0.49999</formula>
    </cfRule>
    <cfRule type="cellIs" dxfId="1" priority="5" operator="between">
      <formula>0.1</formula>
      <formula>0.249999</formula>
    </cfRule>
    <cfRule type="cellIs" dxfId="0" priority="6" operator="between">
      <formula>0</formula>
      <formula>0.0999</formula>
    </cfRule>
  </conditionalFormatting>
  <printOptions horizontalCentered="1"/>
  <pageMargins left="0.19685039370078741" right="0.19685039370078741" top="0.86614173228346458" bottom="0.39370078740157483" header="0.19685039370078741" footer="0.19685039370078741"/>
  <pageSetup paperSize="9" scale="78" orientation="portrait" r:id="rId1"/>
  <headerFooter>
    <oddHeader>&amp;L&amp;G&amp;R&amp;G</oddHeader>
    <oddFooter>&amp;L&amp;"-,Negrita"&amp;A&amp;RPágina &amp;P de &amp;N
Fecha impresión:&amp;"-,Negrita" &amp;D</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12</vt:i4>
      </vt:variant>
    </vt:vector>
  </HeadingPairs>
  <TitlesOfParts>
    <vt:vector size="20" baseType="lpstr">
      <vt:lpstr>INSTRUCCIONES</vt:lpstr>
      <vt:lpstr>Subvenciones Prob.</vt:lpstr>
      <vt:lpstr>Subvenciones Controles</vt:lpstr>
      <vt:lpstr>Contratación Prob.</vt:lpstr>
      <vt:lpstr>Contratación Controles</vt:lpstr>
      <vt:lpstr>Gestión Directa Prob.</vt:lpstr>
      <vt:lpstr>Gestión Directa Controles</vt:lpstr>
      <vt:lpstr>INFORME</vt:lpstr>
      <vt:lpstr>'Contratación Prob.'!Área_de_impresión</vt:lpstr>
      <vt:lpstr>'Gestión Directa Controles'!Área_de_impresión</vt:lpstr>
      <vt:lpstr>'Gestión Directa Prob.'!Área_de_impresión</vt:lpstr>
      <vt:lpstr>INSTRUCCIONES!Área_de_impresión</vt:lpstr>
      <vt:lpstr>'Subvenciones Controles'!Área_de_impresión</vt:lpstr>
      <vt:lpstr>'Subvenciones Prob.'!Área_de_impresión</vt:lpstr>
      <vt:lpstr>'Contratación Controles'!Títulos_a_imprimir</vt:lpstr>
      <vt:lpstr>'Contratación Prob.'!Títulos_a_imprimir</vt:lpstr>
      <vt:lpstr>'Gestión Directa Controles'!Títulos_a_imprimir</vt:lpstr>
      <vt:lpstr>'Gestión Directa Prob.'!Títulos_a_imprimir</vt:lpstr>
      <vt:lpstr>'Subvenciones Controles'!Títulos_a_imprimir</vt:lpstr>
      <vt:lpstr>'Subvenciones Prob.'!Títulos_a_imprimir</vt:lpstr>
    </vt:vector>
  </TitlesOfParts>
  <Company>KPMG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Estropa Aguirre, Cristina</dc:creator>
  <cp:lastModifiedBy>epedraza</cp:lastModifiedBy>
  <cp:lastPrinted>2018-06-20T12:17:24Z</cp:lastPrinted>
  <dcterms:created xsi:type="dcterms:W3CDTF">2015-10-02T09:20:54Z</dcterms:created>
  <dcterms:modified xsi:type="dcterms:W3CDTF">2018-06-20T12:17:28Z</dcterms:modified>
</cp:coreProperties>
</file>